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165" yWindow="435" windowWidth="19125" windowHeight="16245" activeTab="1"/>
  </bookViews>
  <sheets>
    <sheet name="Foglio1" sheetId="1" r:id="rId1"/>
    <sheet name="Foglio2" sheetId="2" r:id="rId2"/>
  </sheets>
  <definedNames>
    <definedName name="_xlnm.Print_Area" localSheetId="0">Foglio1!$A$1:$K$1197</definedName>
    <definedName name="_xlnm.Print_Area" localSheetId="1">Foglio2!$A$1:$G$121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2" l="1"/>
  <c r="B18" i="2" s="1"/>
  <c r="B98" i="2" s="1"/>
  <c r="B42" i="2"/>
  <c r="B62" i="2"/>
  <c r="B65" i="2" s="1"/>
  <c r="B89" i="2"/>
  <c r="B99" i="2"/>
  <c r="C16" i="2"/>
  <c r="C44" i="2"/>
  <c r="C100" i="2" s="1"/>
  <c r="C63" i="2"/>
  <c r="D16" i="2"/>
  <c r="D44" i="2"/>
  <c r="D63" i="2"/>
  <c r="D91" i="2"/>
  <c r="D17" i="2"/>
  <c r="D18" i="2" s="1"/>
  <c r="D45" i="2"/>
  <c r="D64" i="2"/>
  <c r="D92" i="2"/>
  <c r="C64" i="2"/>
  <c r="C101" i="2" s="1"/>
  <c r="C92" i="2"/>
  <c r="J668" i="1"/>
  <c r="J1026" i="1"/>
  <c r="J437" i="1"/>
  <c r="J438" i="1"/>
  <c r="J439" i="1"/>
  <c r="J442" i="1" s="1"/>
  <c r="L441" i="1" s="1"/>
  <c r="J214" i="1"/>
  <c r="J195" i="1"/>
  <c r="J901" i="1"/>
  <c r="L900" i="1"/>
  <c r="J1148" i="1"/>
  <c r="J1106" i="1"/>
  <c r="J1095" i="1"/>
  <c r="J1098" i="1" s="1"/>
  <c r="J1085" i="1"/>
  <c r="J1034" i="1"/>
  <c r="J939" i="1"/>
  <c r="J822" i="1"/>
  <c r="J795" i="1"/>
  <c r="J740" i="1"/>
  <c r="J677" i="1"/>
  <c r="J595" i="1"/>
  <c r="J532" i="1"/>
  <c r="J511" i="1"/>
  <c r="J492" i="1"/>
  <c r="J453" i="1"/>
  <c r="J404" i="1"/>
  <c r="J407" i="1" s="1"/>
  <c r="O409" i="1" s="1"/>
  <c r="J394" i="1"/>
  <c r="J373" i="1"/>
  <c r="J318" i="1"/>
  <c r="J234" i="1"/>
  <c r="J173" i="1"/>
  <c r="J152" i="1"/>
  <c r="J117" i="1"/>
  <c r="J1141" i="1"/>
  <c r="J1074" i="1"/>
  <c r="J1075" i="1"/>
  <c r="I886" i="1"/>
  <c r="J886" i="1"/>
  <c r="I888" i="1"/>
  <c r="J888" i="1" s="1"/>
  <c r="J522" i="1"/>
  <c r="J524" i="1" s="1"/>
  <c r="J384" i="1"/>
  <c r="J387" i="1"/>
  <c r="J785" i="1"/>
  <c r="J788" i="1" s="1"/>
  <c r="S793" i="1" s="1"/>
  <c r="J787" i="1"/>
  <c r="S792" i="1" s="1"/>
  <c r="J136" i="1"/>
  <c r="J137" i="1"/>
  <c r="J138" i="1"/>
  <c r="H123" i="2"/>
  <c r="N448" i="1"/>
  <c r="J1169" i="1"/>
  <c r="J1124" i="1"/>
  <c r="J1054" i="1"/>
  <c r="J998" i="1"/>
  <c r="J987" i="1"/>
  <c r="J972" i="1"/>
  <c r="J878" i="1"/>
  <c r="J856" i="1"/>
  <c r="S789" i="1"/>
  <c r="S791" i="1"/>
  <c r="J707" i="1"/>
  <c r="J654" i="1"/>
  <c r="J634" i="1"/>
  <c r="J615" i="1"/>
  <c r="J557" i="1"/>
  <c r="J473" i="1"/>
  <c r="J415" i="1"/>
  <c r="J287" i="1"/>
  <c r="J575" i="1"/>
  <c r="J332" i="1"/>
  <c r="J323" i="1"/>
  <c r="J325" i="1" s="1"/>
  <c r="J261" i="1"/>
  <c r="T783" i="1"/>
  <c r="N366" i="1"/>
  <c r="Q187" i="1"/>
  <c r="L440" i="1"/>
  <c r="J503" i="1"/>
  <c r="J991" i="1"/>
  <c r="J1009" i="1"/>
  <c r="J645" i="1"/>
  <c r="J647" i="1" s="1"/>
  <c r="J279" i="1"/>
  <c r="C93" i="2"/>
  <c r="C46" i="2"/>
  <c r="B46" i="2"/>
  <c r="D93" i="2"/>
  <c r="D65" i="2"/>
  <c r="D46" i="2"/>
  <c r="C18" i="2"/>
  <c r="B93" i="2"/>
  <c r="O184" i="1"/>
  <c r="O183" i="1"/>
  <c r="J1162" i="1"/>
  <c r="J1159" i="1"/>
  <c r="J1135" i="1"/>
  <c r="J1115" i="1"/>
  <c r="J1065" i="1"/>
  <c r="J1044" i="1"/>
  <c r="J1022" i="1"/>
  <c r="J1011" i="1"/>
  <c r="J1010" i="1"/>
  <c r="J1008" i="1"/>
  <c r="J1007" i="1"/>
  <c r="J980" i="1"/>
  <c r="J964" i="1"/>
  <c r="J952" i="1"/>
  <c r="J951" i="1"/>
  <c r="J950" i="1"/>
  <c r="J949" i="1"/>
  <c r="J922" i="1"/>
  <c r="J927" i="1" s="1"/>
  <c r="L901" i="1" s="1"/>
  <c r="J867" i="1"/>
  <c r="J848" i="1"/>
  <c r="J808" i="1"/>
  <c r="J807" i="1"/>
  <c r="J806" i="1"/>
  <c r="J805" i="1"/>
  <c r="J804" i="1"/>
  <c r="S790" i="1"/>
  <c r="I759" i="1"/>
  <c r="H759" i="1"/>
  <c r="J730" i="1"/>
  <c r="J732" i="1"/>
  <c r="J720" i="1"/>
  <c r="J719" i="1"/>
  <c r="J721" i="1" s="1"/>
  <c r="J716" i="1"/>
  <c r="J697" i="1"/>
  <c r="J699" i="1" s="1"/>
  <c r="J664" i="1"/>
  <c r="J626" i="1"/>
  <c r="J627" i="1" s="1"/>
  <c r="J604" i="1"/>
  <c r="J605" i="1" s="1"/>
  <c r="J607" i="1" s="1"/>
  <c r="J585" i="1"/>
  <c r="J567" i="1"/>
  <c r="J568" i="1" s="1"/>
  <c r="J549" i="1"/>
  <c r="J550" i="1"/>
  <c r="J483" i="1"/>
  <c r="J485" i="1" s="1"/>
  <c r="I463" i="1"/>
  <c r="J463" i="1" s="1"/>
  <c r="J465" i="1" s="1"/>
  <c r="J427" i="1"/>
  <c r="J428" i="1" s="1"/>
  <c r="J362" i="1"/>
  <c r="J361" i="1"/>
  <c r="J360" i="1"/>
  <c r="J350" i="1"/>
  <c r="J349" i="1"/>
  <c r="J348" i="1"/>
  <c r="J347" i="1"/>
  <c r="J346" i="1"/>
  <c r="J345" i="1"/>
  <c r="J344" i="1"/>
  <c r="J343" i="1"/>
  <c r="J342" i="1"/>
  <c r="J341" i="1"/>
  <c r="J340" i="1"/>
  <c r="I308" i="1"/>
  <c r="J308" i="1" s="1"/>
  <c r="J309" i="1" s="1"/>
  <c r="J311" i="1" s="1"/>
  <c r="J250" i="1"/>
  <c r="J249" i="1"/>
  <c r="J248" i="1"/>
  <c r="J247" i="1"/>
  <c r="J246" i="1"/>
  <c r="J245" i="1"/>
  <c r="J243" i="1"/>
  <c r="J224" i="1"/>
  <c r="J223" i="1"/>
  <c r="J225" i="1" s="1"/>
  <c r="J227" i="1" s="1"/>
  <c r="N227" i="1" s="1"/>
  <c r="J204" i="1"/>
  <c r="J206" i="1" s="1"/>
  <c r="J184" i="1"/>
  <c r="J183" i="1"/>
  <c r="J182" i="1"/>
  <c r="J185" i="1" s="1"/>
  <c r="J187" i="1" s="1"/>
  <c r="O188" i="1" s="1"/>
  <c r="J162" i="1"/>
  <c r="J161" i="1"/>
  <c r="J126" i="1"/>
  <c r="J127" i="1"/>
  <c r="J108" i="1"/>
  <c r="J110" i="1" s="1"/>
  <c r="J100" i="1"/>
  <c r="J88" i="1"/>
  <c r="I72" i="1"/>
  <c r="H72" i="1"/>
  <c r="J54" i="1"/>
  <c r="J53" i="1"/>
  <c r="J52" i="1"/>
  <c r="J73" i="1" s="1"/>
  <c r="J144" i="1"/>
  <c r="J163" i="1"/>
  <c r="J812" i="1"/>
  <c r="J814" i="1" s="1"/>
  <c r="J165" i="1"/>
  <c r="C65" i="2" l="1"/>
  <c r="D100" i="2"/>
  <c r="B107" i="2" s="1"/>
  <c r="B102" i="2"/>
  <c r="B109" i="2" s="1"/>
  <c r="J351" i="1"/>
  <c r="J359" i="1" s="1"/>
  <c r="J363" i="1" s="1"/>
  <c r="J365" i="1" s="1"/>
  <c r="L1079" i="1"/>
  <c r="J953" i="1"/>
  <c r="J955" i="1" s="1"/>
  <c r="J1012" i="1"/>
  <c r="J252" i="1"/>
  <c r="J254" i="1" s="1"/>
  <c r="C102" i="2"/>
  <c r="J889" i="1"/>
  <c r="J891" i="1" s="1"/>
  <c r="D101" i="2"/>
  <c r="B108" i="2" s="1"/>
  <c r="J1078" i="1"/>
  <c r="F109" i="2" l="1"/>
  <c r="D102" i="2"/>
  <c r="E109" i="2"/>
  <c r="D108" i="2"/>
</calcChain>
</file>

<file path=xl/sharedStrings.xml><?xml version="1.0" encoding="utf-8"?>
<sst xmlns="http://schemas.openxmlformats.org/spreadsheetml/2006/main" count="2029" uniqueCount="736">
  <si>
    <t xml:space="preserve">                                                 REGIONE  ABRUZZO 
              AZIENDA   UNITA'  SANITARIA  LOCALE  4  -  TERAMO
                                          *********************</t>
  </si>
  <si>
    <t>N. 1</t>
  </si>
  <si>
    <t>INVENTARIO  BENI  IMMOBILI  INDISPONIBILI</t>
  </si>
  <si>
    <t xml:space="preserve">INDICE  </t>
  </si>
  <si>
    <t>PRESIDIO  DI  TERAMO:</t>
  </si>
  <si>
    <t xml:space="preserve">  pag.  3</t>
  </si>
  <si>
    <t>Comune  di  Teramo</t>
  </si>
  <si>
    <t>da pag.   4 a pag. 19</t>
  </si>
  <si>
    <t>Comune di Isola del Gran Sasso</t>
  </si>
  <si>
    <t>da pag. 20 a pag. 21</t>
  </si>
  <si>
    <t>Comune di Montorio al Vomano</t>
  </si>
  <si>
    <t>da pag. 22 a pag. 23</t>
  </si>
  <si>
    <t>PRESIDIO  DI  ATRI:</t>
  </si>
  <si>
    <t xml:space="preserve">  pag. 24</t>
  </si>
  <si>
    <t>Comune di Atri</t>
  </si>
  <si>
    <t>da pag. 25 a pag. 30</t>
  </si>
  <si>
    <t>Comune di Bisenti</t>
  </si>
  <si>
    <t>da pag. 31 a pag. 32</t>
  </si>
  <si>
    <t>Comune di Castiglione Messer Raimondo</t>
  </si>
  <si>
    <t>da pag. 33 a pag. 34</t>
  </si>
  <si>
    <t>Comune di Castilenti</t>
  </si>
  <si>
    <t>da pag. 35 a pag. 37</t>
  </si>
  <si>
    <t>Comune di Cellino</t>
  </si>
  <si>
    <t>da pag. 38 a pag. 39</t>
  </si>
  <si>
    <t>Comune di Cermignano</t>
  </si>
  <si>
    <t>da pag. 40 a pag. 41</t>
  </si>
  <si>
    <t>Comune di Notaresco</t>
  </si>
  <si>
    <t>da pag. 42 a pag. 43</t>
  </si>
  <si>
    <t>Comune di Silvi</t>
  </si>
  <si>
    <t>da pag. 44 a pag. 45</t>
  </si>
  <si>
    <t>PRESIDIO  DI  GIULIANOVA:</t>
  </si>
  <si>
    <t xml:space="preserve">  pag. 46</t>
  </si>
  <si>
    <t>Comune  di  Giulianova</t>
  </si>
  <si>
    <t>da pag. 47 a pag. 52</t>
  </si>
  <si>
    <t>Comune di Mosciano S. Angelo</t>
  </si>
  <si>
    <t>da pag. 53 a pag. 54</t>
  </si>
  <si>
    <t xml:space="preserve">Comune di Roseto degli Abruzzi </t>
  </si>
  <si>
    <t>PRESIDIO  DI  SANT'OMERO:</t>
  </si>
  <si>
    <t>Comune  di  Sant'Omero</t>
  </si>
  <si>
    <t>Comune di Colonnella</t>
  </si>
  <si>
    <t>Comune di Martinsicuro</t>
  </si>
  <si>
    <t>Comune di Nereto</t>
  </si>
  <si>
    <t>Comune di S. Egidio alla Vibrata</t>
  </si>
  <si>
    <t>Comune di Tortoreto</t>
  </si>
  <si>
    <t>CRITERI  DI  VALUTAZIONE</t>
  </si>
  <si>
    <t>RIEPILOGO  VALORE   PATRIMONIO</t>
  </si>
  <si>
    <t>RIEPILOGO  GENERALE</t>
  </si>
  <si>
    <t>PRESIDIO  DI  TERAMO</t>
  </si>
  <si>
    <t>COMUNE  DI  TERAMO</t>
  </si>
  <si>
    <t>CATASTO  TERRENI</t>
  </si>
  <si>
    <t>Ubicazione</t>
  </si>
  <si>
    <t>FOGLIO</t>
  </si>
  <si>
    <t>PARTICELLA</t>
  </si>
  <si>
    <t>SUPERFICIE     HA  A  CA</t>
  </si>
  <si>
    <t>QUALITA'</t>
  </si>
  <si>
    <t>CLASSE</t>
  </si>
  <si>
    <t>REDDITO DOMINICALE</t>
  </si>
  <si>
    <t>REDDITO AGRARIO</t>
  </si>
  <si>
    <t>VALORE</t>
  </si>
  <si>
    <t xml:space="preserve">Num. </t>
  </si>
  <si>
    <t>Sub</t>
  </si>
  <si>
    <t>seminativo</t>
  </si>
  <si>
    <t>Villa Mosca</t>
  </si>
  <si>
    <t>4.70</t>
  </si>
  <si>
    <t>semin arb.</t>
  </si>
  <si>
    <t>vigneto</t>
  </si>
  <si>
    <t>6,06</t>
  </si>
  <si>
    <t>ente urbano</t>
  </si>
  <si>
    <t>0,39</t>
  </si>
  <si>
    <t>semin.arb</t>
  </si>
  <si>
    <t>13,07</t>
  </si>
  <si>
    <t>semibn.arb</t>
  </si>
  <si>
    <t>0,01</t>
  </si>
  <si>
    <t>16,62</t>
  </si>
  <si>
    <t>2,43</t>
  </si>
  <si>
    <t>4,72</t>
  </si>
  <si>
    <t>6,64</t>
  </si>
  <si>
    <t>5,82</t>
  </si>
  <si>
    <t>1,54</t>
  </si>
  <si>
    <t>5,62</t>
  </si>
  <si>
    <t>Sommatoria  rendite</t>
  </si>
  <si>
    <t>VALORE  TOTALE</t>
  </si>
  <si>
    <t>26 22</t>
  </si>
  <si>
    <t>2 80</t>
  </si>
  <si>
    <t>Via Fonte della Noce</t>
  </si>
  <si>
    <t>orto irrig.</t>
  </si>
  <si>
    <t>33.60</t>
  </si>
  <si>
    <t>6.20</t>
  </si>
  <si>
    <t>15.33</t>
  </si>
  <si>
    <t>area urbana</t>
  </si>
  <si>
    <t>0.30</t>
  </si>
  <si>
    <t>sem.arb.</t>
  </si>
  <si>
    <t>4.36</t>
  </si>
  <si>
    <t>CATASTO  URBANO</t>
  </si>
  <si>
    <t>ZONA CENSUARIA</t>
  </si>
  <si>
    <t>CATEG.</t>
  </si>
  <si>
    <t>CONSISTENZA</t>
  </si>
  <si>
    <t>RENDITA</t>
  </si>
  <si>
    <t>* rendita presunta</t>
  </si>
  <si>
    <t>via Cona 
S.S. 80</t>
  </si>
  <si>
    <t>B/2</t>
  </si>
  <si>
    <t>MC. 3.444</t>
  </si>
  <si>
    <t xml:space="preserve">Valore di costruzione  (ved. nota)  </t>
  </si>
  <si>
    <t>incolto prod</t>
  </si>
  <si>
    <t>U</t>
  </si>
  <si>
    <t>v.le della Resistenza - 
Edificio  
ex sede scuola materna</t>
  </si>
  <si>
    <t>A/2</t>
  </si>
  <si>
    <t xml:space="preserve">11.5 vani </t>
  </si>
  <si>
    <t>mc 4100</t>
  </si>
  <si>
    <t>Cabina Enel</t>
  </si>
  <si>
    <t>D/1</t>
  </si>
  <si>
    <t>Valore della sola area (inclusa nel complesso ex sanatorio)</t>
  </si>
  <si>
    <t>valore stima  immobile ex sanatorio</t>
  </si>
  <si>
    <t xml:space="preserve">Valore di costruzione (ved. nota)     </t>
  </si>
  <si>
    <t>Via Circonvallazione Ragusa n. 1</t>
  </si>
  <si>
    <t>B/4</t>
  </si>
  <si>
    <t>MC. 20.800</t>
  </si>
  <si>
    <t>C/2</t>
  </si>
  <si>
    <t>MQ. 22</t>
  </si>
  <si>
    <t>TOTALE</t>
  </si>
  <si>
    <t xml:space="preserve">Valore di costruzione   (ved. nota)  </t>
  </si>
  <si>
    <t>C/1</t>
  </si>
  <si>
    <t>mq  253</t>
  </si>
  <si>
    <t>A/10</t>
  </si>
  <si>
    <t>mq 169</t>
  </si>
  <si>
    <t xml:space="preserve">Valore di costruzione  (ved. Nota)  </t>
  </si>
  <si>
    <t>Superficie catastale</t>
  </si>
  <si>
    <t>edificio in Via  Fonte della  Noce</t>
  </si>
  <si>
    <t>B/1</t>
  </si>
  <si>
    <t>mc. 2.484</t>
  </si>
  <si>
    <t>A/5</t>
  </si>
  <si>
    <t>4,5 vani</t>
  </si>
  <si>
    <t>VALORE DI COSTRUZIONE  RIF.  EDIFICIO IN FONTE DELLA NOCE - FG. 63 - PART. 78 (ved. nota)</t>
  </si>
  <si>
    <t>F/1</t>
  </si>
  <si>
    <t>14 mq.</t>
  </si>
  <si>
    <t>Chioschi
in Villa Mosca</t>
  </si>
  <si>
    <t>30 mq.</t>
  </si>
  <si>
    <t>32 mq.</t>
  </si>
  <si>
    <t>38 mq.</t>
  </si>
  <si>
    <t xml:space="preserve">38 mq. </t>
  </si>
  <si>
    <t>44 mq.</t>
  </si>
  <si>
    <t>Totale</t>
  </si>
  <si>
    <t>NOTE:  ex CENTRO IPERBARICO</t>
  </si>
  <si>
    <t>c.da S.Atto</t>
  </si>
  <si>
    <t>B/5</t>
  </si>
  <si>
    <t>mc  243</t>
  </si>
  <si>
    <t>c.da S. Atto SNC - 
p. S1,- T, 1</t>
  </si>
  <si>
    <t>mc  8.550</t>
  </si>
  <si>
    <t>c.da S. Atto SNC - 
p. T</t>
  </si>
  <si>
    <t>mc  1750</t>
  </si>
  <si>
    <t>bene comune non censibile</t>
  </si>
  <si>
    <t>mc 1350</t>
  </si>
  <si>
    <t xml:space="preserve">VALORE DI COSTRUZIONE  </t>
  </si>
  <si>
    <t>VALORE DI COSTRUZIONE  sub 9 (al 31.12.2016)</t>
  </si>
  <si>
    <t>VALORE TOTALE</t>
  </si>
  <si>
    <t>S.Atto</t>
  </si>
  <si>
    <t>20 40</t>
  </si>
  <si>
    <t>4 70</t>
  </si>
  <si>
    <t>incol.prod</t>
  </si>
  <si>
    <t>3 90</t>
  </si>
  <si>
    <t>3 80</t>
  </si>
  <si>
    <t>relit.strad</t>
  </si>
  <si>
    <t>valore incluso in quello dell'immobile perchè pertinenziali</t>
  </si>
  <si>
    <t xml:space="preserve">NOTE:  </t>
  </si>
  <si>
    <t xml:space="preserve">Ubicazione </t>
  </si>
  <si>
    <t>m.c. 2.500</t>
  </si>
  <si>
    <t xml:space="preserve">VALORE DI COSTRUZIONE     </t>
  </si>
  <si>
    <t>m.c.   856</t>
  </si>
  <si>
    <t>Nota: del valore di costruzione: € 65.883,92 al 31.12.12; € 165.150,60 al 31.12.13.</t>
  </si>
  <si>
    <t>NOTE: Complesso immobiliare in Contrada Casalena (3 PAD. - complesso di n. 10 edifici di cui: 3 destinati a RSA ed 1 a Dip.to di prevenzione, altri a rustico.</t>
  </si>
  <si>
    <t>p.S1-T,1-2,3
ex PMIP</t>
  </si>
  <si>
    <t>B04</t>
  </si>
  <si>
    <t>11500 mc</t>
  </si>
  <si>
    <t>p. T</t>
  </si>
  <si>
    <t>B02</t>
  </si>
  <si>
    <t>7500 mc</t>
  </si>
  <si>
    <t>p. T
opifici</t>
  </si>
  <si>
    <t>D01</t>
  </si>
  <si>
    <t>11400 mc</t>
  </si>
  <si>
    <t>11700 mc</t>
  </si>
  <si>
    <t>P. t</t>
  </si>
  <si>
    <t>TOTALE (a riportare)</t>
  </si>
  <si>
    <t>P. T</t>
  </si>
  <si>
    <t>F03</t>
  </si>
  <si>
    <t xml:space="preserve">VALORE DI COSTRUZIONE      </t>
  </si>
  <si>
    <t>COMUNE  DI  ISOLA  DEL  GRAN  SASSO</t>
  </si>
  <si>
    <t>CATASTO URBANO</t>
  </si>
  <si>
    <t>Contrada Santone</t>
  </si>
  <si>
    <t>1124
1125
1126
1273
1680
1765</t>
  </si>
  <si>
    <t>mc 5100</t>
  </si>
  <si>
    <t>Valore di costruzione</t>
  </si>
  <si>
    <t>VALOTE TOTALE</t>
  </si>
  <si>
    <t>COMUNE  DI  MONTORIO  AL  VOMANO</t>
  </si>
  <si>
    <t>INTESTAZIONE-TITOLO: Comune di Montorio e altri soggetti privati</t>
  </si>
  <si>
    <t>mc. 5101</t>
  </si>
  <si>
    <t>Montorio</t>
  </si>
  <si>
    <t xml:space="preserve">
1228
1233
1236
1238</t>
  </si>
  <si>
    <t xml:space="preserve">VALORE DI COSTRUZIONE    (ved. nota)  </t>
  </si>
  <si>
    <t>PRESIDIO  DI  ATRI</t>
  </si>
  <si>
    <t>COMUNE  DI  ATRI</t>
  </si>
  <si>
    <t>CATASTO TERRENI</t>
  </si>
  <si>
    <t>v.le Risorgimento</t>
  </si>
  <si>
    <t>09 00</t>
  </si>
  <si>
    <t>Viale Risorgimento</t>
  </si>
  <si>
    <t>mc. 123.168</t>
  </si>
  <si>
    <t>3 vani</t>
  </si>
  <si>
    <t xml:space="preserve">VALORE DI ACQUISTO   (VED NOTA 1)  </t>
  </si>
  <si>
    <t xml:space="preserve">VALORE DI COSTRUZIONE    (VED NOTA 2)           </t>
  </si>
  <si>
    <t>NOTA 1:  TERRENO ACQUISITO CON ATTO DI COMPRAVENDITA  IN DATA 16.10.2003.</t>
  </si>
  <si>
    <t>Aggiornamento catastale Osp.: Fg. 69, part.606/4 soppressa e diventa sub 7 con valori inalterati; Fg. 69, part. 606/6 soppressa e diventa sub 8: Z.C. U; Cat. C/1; Cons. mc 70; Sup. cat. mq 86; Rendita € 918,26.</t>
  </si>
  <si>
    <t>Via S. Domenico 
piano T - S1</t>
  </si>
  <si>
    <t>mc. 2.085</t>
  </si>
  <si>
    <t>Nota: Del valoredi costruzione:  €  32.950,80 per spese sostenute  al 31.12.09; € 9.600,00 al 31.12.2010.</t>
  </si>
  <si>
    <t>Via Finocchi</t>
  </si>
  <si>
    <t xml:space="preserve">8160 mc. </t>
  </si>
  <si>
    <t>mc. 4.717</t>
  </si>
  <si>
    <t>* 5846,72</t>
  </si>
  <si>
    <t>COMUNE  DI  BISENTI</t>
  </si>
  <si>
    <t xml:space="preserve">INTESTAZIONE-TITOLO: Comune di Bisenti </t>
  </si>
  <si>
    <t>Bisenti</t>
  </si>
  <si>
    <t>mc. 2.557</t>
  </si>
  <si>
    <t>COMUNE  DI 
  CASTIGLIONE  MESSER  RAIMONDO</t>
  </si>
  <si>
    <t xml:space="preserve">INTESTAZIONE-TITOLO: </t>
  </si>
  <si>
    <t xml:space="preserve">COMUNE DI CASTIGLIONE MESSER RAIMONDO; PROPR. DEL FABBRICATO </t>
  </si>
  <si>
    <t>TROIANI ADELINA NATA A BISENTI IL 07/08/27; PROPR. DELLA P.LLA 44</t>
  </si>
  <si>
    <t>DI DONATO ANNA NATA A NARNI IL 01/02/54; PROPR. PER 1/4 DELLA P.LLA 511</t>
  </si>
  <si>
    <t>DI DONATO BALILLINA NATA A C. MESSER RAIMONDO IL 10/04/29; PROPR. PER 1/4 DELLA P.LLA 511</t>
  </si>
  <si>
    <t>DI DONATO MARIO NATO A C. MESSER RAIMONDO IL 11/09/22; PROPR. PER 1/4 DELLA P.LLA 511</t>
  </si>
  <si>
    <t>DI DONATO VITALE NATO A C. MESSER RAIMONDO IL 29/04/20; PRPPR. PER 1/4 DELLA P.LLA 511</t>
  </si>
  <si>
    <t>Contrada San Salvatore</t>
  </si>
  <si>
    <t>44
511</t>
  </si>
  <si>
    <t>mc. 6799</t>
  </si>
  <si>
    <t>COMUNE  DI   CASTILENTI</t>
  </si>
  <si>
    <t>Contrada S. Michele</t>
  </si>
  <si>
    <t>mc. 1.680</t>
  </si>
  <si>
    <t>VALORE
(di costruzione)</t>
  </si>
  <si>
    <t>F.ne Villa S. Romualdo
p. S1-T, 1-2, 3.</t>
  </si>
  <si>
    <t>COMUNE  DI  CELLINO  ATTANASIO</t>
  </si>
  <si>
    <t>Cellino A.</t>
  </si>
  <si>
    <t>Nota: del valoredi costruzione: €  597.509,30 sono rappresentate da costi, oneri vari inclusi, sostenuti  dal  1.1.06 al  31.12.2006 per i lavori di ristrutturazione dell'edificio in questione;  €  145.071,20 al 31.12.2007; €  3.679,52 al 31.12.09; € 102.256,00 al 31.12.15; € 127.013,77 al 31.12.16.</t>
  </si>
  <si>
    <t>COMUNE  DI   CERMIGNANO</t>
  </si>
  <si>
    <t xml:space="preserve">VALORE
</t>
  </si>
  <si>
    <t>Cermignano</t>
  </si>
  <si>
    <t>mc. 3.588</t>
  </si>
  <si>
    <t>COMUNE  DI   NOTARESCO</t>
  </si>
  <si>
    <t>Notaresco</t>
  </si>
  <si>
    <t xml:space="preserve">COMUNE  DI  SILVI  </t>
  </si>
  <si>
    <t>FOGL.</t>
  </si>
  <si>
    <t xml:space="preserve">   
PARTICELLA
  NUM.      SUB</t>
  </si>
  <si>
    <t xml:space="preserve">
    ZONA
CENSUARIA</t>
  </si>
  <si>
    <t>RENDITA
*rendita presunta</t>
  </si>
  <si>
    <t>S.S. 16</t>
  </si>
  <si>
    <t>valore di costruzione</t>
  </si>
  <si>
    <t>PRESIDIO  DI  GIULIANOVA</t>
  </si>
  <si>
    <t>COMUNE  DI  GIULIANOVA</t>
  </si>
  <si>
    <t>Via Filippo Turati</t>
  </si>
  <si>
    <t>20.70</t>
  </si>
  <si>
    <t>fab.da acc.</t>
  </si>
  <si>
    <t>mc. 1487</t>
  </si>
  <si>
    <t>* Euro 2.303,91</t>
  </si>
  <si>
    <t>Nota: del valoredi costruzione: € 187.362,62  al 31.12.15.</t>
  </si>
  <si>
    <t>Via Gramsci</t>
  </si>
  <si>
    <t>0.49</t>
  </si>
  <si>
    <t>fabb.rurale</t>
  </si>
  <si>
    <t>15.60</t>
  </si>
  <si>
    <t>mc. 36046</t>
  </si>
  <si>
    <t>Giulianova Paese</t>
  </si>
  <si>
    <t>52 10</t>
  </si>
  <si>
    <t>21.63</t>
  </si>
  <si>
    <t>semin.arb.</t>
  </si>
  <si>
    <t>39.20</t>
  </si>
  <si>
    <t>7.40</t>
  </si>
  <si>
    <t>V.le Gramsci</t>
  </si>
  <si>
    <t>10 70</t>
  </si>
  <si>
    <t>6 60</t>
  </si>
  <si>
    <t>fabb. Rurale</t>
  </si>
  <si>
    <t>2 25</t>
  </si>
  <si>
    <t>0 10</t>
  </si>
  <si>
    <t>1 40</t>
  </si>
  <si>
    <t>1 60</t>
  </si>
  <si>
    <t>0 77</t>
  </si>
  <si>
    <t>INTESTAZIONE-TITOLO:</t>
  </si>
  <si>
    <t xml:space="preserve">UBICAZIONE: </t>
  </si>
  <si>
    <t>a</t>
  </si>
  <si>
    <t>mc. 37.126</t>
  </si>
  <si>
    <t>* Euro 40.265,05</t>
  </si>
  <si>
    <t>psich.</t>
  </si>
  <si>
    <t>mc.   5.205</t>
  </si>
  <si>
    <t>pal.Uff.</t>
  </si>
  <si>
    <t>mc.   2330</t>
  </si>
  <si>
    <t>corpo centrale</t>
  </si>
  <si>
    <t>MC 10.719</t>
  </si>
  <si>
    <t>palazzina civile abitazione</t>
  </si>
  <si>
    <t>mq  138</t>
  </si>
  <si>
    <t>A/3</t>
  </si>
  <si>
    <t>mq 128</t>
  </si>
  <si>
    <t>mq 159</t>
  </si>
  <si>
    <t>mq 108</t>
  </si>
  <si>
    <t>pal.indisuso</t>
  </si>
  <si>
    <t>mc 1435</t>
  </si>
  <si>
    <t>* Euro 1.852,79</t>
  </si>
  <si>
    <t>c. nutriz.</t>
  </si>
  <si>
    <t xml:space="preserve">mc 900 </t>
  </si>
  <si>
    <t>* Euro 1.162,03</t>
  </si>
  <si>
    <t>valoredell'area incluso in quello del complesso ospizio marino</t>
  </si>
  <si>
    <t xml:space="preserve">COMUNE  DI  MOSCIANO  S.ANGELO  </t>
  </si>
  <si>
    <t xml:space="preserve">VALORE
(DI COSTRUZIONE)
</t>
  </si>
  <si>
    <t>Mosciano S.A.</t>
  </si>
  <si>
    <t>D/4</t>
  </si>
  <si>
    <t xml:space="preserve">1534
</t>
  </si>
  <si>
    <t xml:space="preserve">1536
</t>
  </si>
  <si>
    <t>VALORE  (di costruzione)</t>
  </si>
  <si>
    <t>VALORE  TOTALE  (di costruzione)</t>
  </si>
  <si>
    <t>Nota: del valore  di costruzione: € 322.408,37 rappresentato dalla somma dei costi, oneri vari inclusi, sostenuti  al 31.12.2005 per i lavori di realizzazione del Distretto Sanitario di Base in  MOSCIANO S.ANGELO - ex art. 20 L. 67/88; € 27.770,31 al 31.12.13; € 2.939,17 al 31.12.14.</t>
  </si>
  <si>
    <t xml:space="preserve">COMUNE  DI  ROSETO  DEGLI  ABRUZZI </t>
  </si>
  <si>
    <t xml:space="preserve">Via Marco Polo </t>
  </si>
  <si>
    <t>693 mc</t>
  </si>
  <si>
    <t>VALORE TOTALE (di costruzione)</t>
  </si>
  <si>
    <t>PRESIDIO  DI  SANT'OMERO</t>
  </si>
  <si>
    <t>COMUNE  DI  SANT'OMERO</t>
  </si>
  <si>
    <t>Via Salara</t>
  </si>
  <si>
    <t>1.30</t>
  </si>
  <si>
    <t>7.20</t>
  </si>
  <si>
    <t>mc 58248</t>
  </si>
  <si>
    <t>Chioschi</t>
  </si>
  <si>
    <t>E/3</t>
  </si>
  <si>
    <t>valore incluso in quello del complesso ospedaliero</t>
  </si>
  <si>
    <t>Nel caso dei chioschi la ASL è proprietaria dell'area e privati hanno la proprietà superficiaria. Il valore dell'area è incluso in quello del complesso ospedaliero</t>
  </si>
  <si>
    <t>61.80</t>
  </si>
  <si>
    <t>47.80</t>
  </si>
  <si>
    <t>5.75</t>
  </si>
  <si>
    <t>2.10</t>
  </si>
  <si>
    <t>VALORE TOTALE  DI  ACQUISTO</t>
  </si>
  <si>
    <t>Via alla Salara snc
piano S1 - T</t>
  </si>
  <si>
    <t xml:space="preserve">Via alla Salara snc
piano S1 - T - 1 - 2 </t>
  </si>
  <si>
    <t>mc 17.603</t>
  </si>
  <si>
    <t>CATASTO   TERRENI</t>
  </si>
  <si>
    <t>51 11</t>
  </si>
  <si>
    <t>semin.</t>
  </si>
  <si>
    <t>20 70</t>
  </si>
  <si>
    <t>46 75</t>
  </si>
  <si>
    <t>18 50</t>
  </si>
  <si>
    <t>COMUNE  DI  COLONNELLA</t>
  </si>
  <si>
    <t xml:space="preserve">CATASTO  URBANO </t>
  </si>
  <si>
    <t xml:space="preserve">VALORE
</t>
  </si>
  <si>
    <t>S.C. Fosso del Lupo</t>
  </si>
  <si>
    <t>mc. 2558</t>
  </si>
  <si>
    <t>COMUNE  DI  MARTINSICURO</t>
  </si>
  <si>
    <t>Frazione Villa Rosa</t>
  </si>
  <si>
    <t xml:space="preserve">2308  
</t>
  </si>
  <si>
    <t>mc. 2.400</t>
  </si>
  <si>
    <t>COMUNE  DI  NERETO</t>
  </si>
  <si>
    <t>Nereto</t>
  </si>
  <si>
    <t>semin. Arbor.</t>
  </si>
  <si>
    <t>incluso nel valore dell'edificio</t>
  </si>
  <si>
    <t>Piano T - 1</t>
  </si>
  <si>
    <t>1223 mc</t>
  </si>
  <si>
    <t>Piano 2 - 3</t>
  </si>
  <si>
    <t>874 mc</t>
  </si>
  <si>
    <t>Piano 1S - T 1 - 2</t>
  </si>
  <si>
    <t>mc. 5.940</t>
  </si>
  <si>
    <t>VALORE  DI  costruzione  anno 2012</t>
  </si>
  <si>
    <t>Piano 1S - T - 1</t>
  </si>
  <si>
    <t>mc. 1.826</t>
  </si>
  <si>
    <t>COMUNE  DI  SANT'EGIDIO  ALLA  VIBRATA</t>
  </si>
  <si>
    <t>Sant'Egidio alla Vibrata
Strada Comunale s.n.c.</t>
  </si>
  <si>
    <t>COMUNE  DI  TORTORETO</t>
  </si>
  <si>
    <t>Via Isonzo snc
piano T</t>
  </si>
  <si>
    <t xml:space="preserve">CRITERI   DI  VALUTAZIONE </t>
  </si>
  <si>
    <t>Per la determinazione del  Patrimonio Immobiliare ASL sono stati adottati i seguenti criteri:</t>
  </si>
  <si>
    <t>TERRENI:</t>
  </si>
  <si>
    <t>rendita catastale risultante da apposita visura, moltiplicata per il coefficiente 75 (coefficiente utilizzato dagli uffici finanziari di accertamento).</t>
  </si>
  <si>
    <t>FABBRICATI:</t>
  </si>
  <si>
    <t>PER I TERRENI:</t>
  </si>
  <si>
    <t>Rendita catastale aumentata del 25%;</t>
  </si>
  <si>
    <t>PER I FABBRICATI:</t>
  </si>
  <si>
    <t>Rendita catastale aumentata del 5%.</t>
  </si>
  <si>
    <t>ULTERIORE  INCREMENTO  DEL 20% E' STATO  DISPOSTO CON LEGGE 191/04, E PER GLI IMMOBILI CLASSIFICATI NELLA CATEGORIA "B" SI E' PASSATI AL 40% (L.286/06)  e s.m.i..</t>
  </si>
  <si>
    <r>
      <t xml:space="preserve">INTESTAZIONE - TITOLO : </t>
    </r>
    <r>
      <rPr>
        <sz val="12"/>
        <rFont val="Arial"/>
        <family val="2"/>
      </rPr>
      <t>OSPEDALI ED ISTITUTI DI TERAMO</t>
    </r>
  </si>
  <si>
    <r>
      <t xml:space="preserve">UBICAZIONE: </t>
    </r>
    <r>
      <rPr>
        <sz val="12"/>
        <rFont val="Arial"/>
        <family val="2"/>
      </rPr>
      <t>COMUNE  DI  TERAMO</t>
    </r>
  </si>
  <si>
    <r>
      <t xml:space="preserve">NOTE:  </t>
    </r>
    <r>
      <rPr>
        <sz val="12"/>
        <rFont val="Arial"/>
        <family val="2"/>
      </rPr>
      <t>SI ATTRIBUISCE VALORE SOLO ALLE  PARTICELLE FG. 55 (loc. casalena) ESCLUDENDO TUTTE LE ALTRE, VISTO CHE LE STESSE SONO PERTINENZIALI AL COMPLESSO OSPEDALIERO 1° E 2° LOTTO IN VILLA MOSCA DI TERAMO</t>
    </r>
  </si>
  <si>
    <r>
      <t xml:space="preserve">INTESTAZIONE - TITOLO : </t>
    </r>
    <r>
      <rPr>
        <sz val="12"/>
        <rFont val="Arial"/>
        <family val="2"/>
      </rPr>
      <t>OSP.CIVILE S.ANTONIO: PROPRIETARIO - OSP. ED ISTITUTI RIUNITI DI TERAMO</t>
    </r>
  </si>
  <si>
    <r>
      <t xml:space="preserve">NOTE:  TERRENI </t>
    </r>
    <r>
      <rPr>
        <sz val="12"/>
        <rFont val="Arial"/>
        <family val="2"/>
      </rPr>
      <t>(di pertinenza all'ospedale civile e edificio Fonte della Noce)</t>
    </r>
  </si>
  <si>
    <r>
      <t xml:space="preserve">Villa Mosca
</t>
    </r>
    <r>
      <rPr>
        <sz val="8"/>
        <rFont val="Arial"/>
        <family val="2"/>
      </rPr>
      <t>pert.O.C.</t>
    </r>
  </si>
  <si>
    <r>
      <t xml:space="preserve">INTESTAZIONE - TITOLO : </t>
    </r>
    <r>
      <rPr>
        <sz val="10"/>
        <rFont val="Arial"/>
        <family val="2"/>
      </rPr>
      <t>AZIENDA UNITA' SANITARIA LOCALE - TERAMO</t>
    </r>
  </si>
  <si>
    <r>
      <t xml:space="preserve">NOTE:  </t>
    </r>
    <r>
      <rPr>
        <sz val="12"/>
        <rFont val="Arial"/>
        <family val="2"/>
      </rPr>
      <t xml:space="preserve">TERRENI PERTINENZIALI AL COMPLESSO OSPEDALIERO VILLA MOSCA, NON SI ATTRIBUISCE VALORE </t>
    </r>
  </si>
  <si>
    <r>
      <t xml:space="preserve">INTESTAZIONE - TITOLO : </t>
    </r>
    <r>
      <rPr>
        <sz val="14"/>
        <rFont val="Arial"/>
        <family val="2"/>
      </rPr>
      <t>AZIENDA UNITA' SANITARIA LOCALE - TERAMO</t>
    </r>
  </si>
  <si>
    <r>
      <t xml:space="preserve">UBICAZIONE: </t>
    </r>
    <r>
      <rPr>
        <sz val="12"/>
        <rFont val="Arial"/>
        <family val="2"/>
      </rPr>
      <t>COMUNE  DI   TERAMO   -  VIA CONA</t>
    </r>
  </si>
  <si>
    <r>
      <t xml:space="preserve">UBICAZIONE: </t>
    </r>
    <r>
      <rPr>
        <sz val="12"/>
        <rFont val="Arial"/>
        <family val="2"/>
      </rPr>
      <t>COMUNE  DI   TERAMO -  VIA CONA</t>
    </r>
  </si>
  <si>
    <r>
      <t xml:space="preserve">NOTE:  </t>
    </r>
    <r>
      <rPr>
        <sz val="14"/>
        <rFont val="Arial"/>
        <family val="2"/>
      </rPr>
      <t xml:space="preserve">di pertinenza </t>
    </r>
    <r>
      <rPr>
        <sz val="12"/>
        <rFont val="Arial"/>
        <family val="2"/>
      </rPr>
      <t>EX DISPENSARIO</t>
    </r>
  </si>
  <si>
    <r>
      <t xml:space="preserve">INTESTAZIONE - TITOLO : </t>
    </r>
    <r>
      <rPr>
        <sz val="12"/>
        <rFont val="Arial"/>
        <family val="2"/>
      </rPr>
      <t>AZIENDA UNITA' SANITARIA LOCALE - TERAMO</t>
    </r>
  </si>
  <si>
    <r>
      <t xml:space="preserve">UBICAZIONE: </t>
    </r>
    <r>
      <rPr>
        <sz val="12"/>
        <rFont val="Arial"/>
        <family val="2"/>
      </rPr>
      <t xml:space="preserve">COMUNE  DI   TERAMO  - VILLA MOSCA </t>
    </r>
  </si>
  <si>
    <r>
      <t xml:space="preserve">INTESTAZIONE - TITOLO : </t>
    </r>
    <r>
      <rPr>
        <sz val="12"/>
        <rFont val="Arial"/>
        <family val="2"/>
      </rPr>
      <t>AZIENDA  UNITA'  SANITARIA  LOCALE  -  TERAMO</t>
    </r>
  </si>
  <si>
    <r>
      <t xml:space="preserve">UBICAZIONE: </t>
    </r>
    <r>
      <rPr>
        <sz val="12"/>
        <rFont val="Arial"/>
        <family val="2"/>
      </rPr>
      <t>COMUNE  DI   TERAMO-  VILLA MOSCA</t>
    </r>
  </si>
  <si>
    <r>
      <t xml:space="preserve">INTESTAZIONE - TITOLO: </t>
    </r>
    <r>
      <rPr>
        <sz val="12"/>
        <rFont val="Arial"/>
        <family val="2"/>
      </rPr>
      <t>AZIENDA  UNITA'  SANITARIA  LOCALE  - TERAMO</t>
    </r>
  </si>
  <si>
    <r>
      <t>INTESTAZIONE - TITOLO: U</t>
    </r>
    <r>
      <rPr>
        <sz val="12"/>
        <rFont val="Arial"/>
        <family val="2"/>
      </rPr>
      <t xml:space="preserve">NITA' LOCALE SOCIO SANITARIA  DI TERAMO </t>
    </r>
  </si>
  <si>
    <r>
      <t xml:space="preserve">UBICAZIONE: </t>
    </r>
    <r>
      <rPr>
        <sz val="12"/>
        <rFont val="Arial"/>
        <family val="2"/>
      </rPr>
      <t>COMUNE  DI   TERAMO - LOCALITA'  S. ATTO  S.P. 594</t>
    </r>
  </si>
  <si>
    <r>
      <t xml:space="preserve">INTESTAZIONE - TITOLO : </t>
    </r>
    <r>
      <rPr>
        <sz val="12"/>
        <rFont val="Arial"/>
        <family val="2"/>
      </rPr>
      <t>AMMINISTRAZIONE PROVINCIALE  DI TERAMO.</t>
    </r>
  </si>
  <si>
    <r>
      <t xml:space="preserve">UBICAZIONE: </t>
    </r>
    <r>
      <rPr>
        <sz val="12"/>
        <rFont val="Arial"/>
        <family val="2"/>
      </rPr>
      <t>COMUNE  DI   TERAMO - LOCALITA'  S. ATTO - S.P. 594</t>
    </r>
  </si>
  <si>
    <r>
      <t>NOTE:</t>
    </r>
    <r>
      <rPr>
        <sz val="14"/>
        <rFont val="Arial"/>
        <family val="2"/>
      </rPr>
      <t xml:space="preserve"> ex c. Iperbarico </t>
    </r>
  </si>
  <si>
    <r>
      <t xml:space="preserve">INTESTAZIONE - TITOLO :  </t>
    </r>
    <r>
      <rPr>
        <sz val="14"/>
        <rFont val="Arial"/>
        <family val="2"/>
      </rPr>
      <t xml:space="preserve">AZIENDA UNITA' SANITARIA LOCALE - TERAMO </t>
    </r>
  </si>
  <si>
    <r>
      <t xml:space="preserve">UBICAZIONE: </t>
    </r>
    <r>
      <rPr>
        <sz val="12"/>
        <rFont val="Arial"/>
        <family val="2"/>
      </rPr>
      <t>COMUNE  DI   TERAMO -VIA  CESARE BATTISTI</t>
    </r>
  </si>
  <si>
    <r>
      <t xml:space="preserve">INTESTAZIONE - TITOLO :  </t>
    </r>
    <r>
      <rPr>
        <sz val="12"/>
        <rFont val="Arial"/>
        <family val="2"/>
      </rPr>
      <t xml:space="preserve">OSPEDALE CIVILE S.ANTONIO ABATE COMPRESO  NELL'ENTE OSPEDALIERO DI TERAMO; </t>
    </r>
  </si>
  <si>
    <r>
      <t xml:space="preserve">UBICAZIONE: </t>
    </r>
    <r>
      <rPr>
        <sz val="12"/>
        <rFont val="Arial"/>
        <family val="2"/>
      </rPr>
      <t>COMUNE  DI   TERAMO -CONTRADA CASALENA</t>
    </r>
  </si>
  <si>
    <r>
      <t xml:space="preserve">INTESTAZIONE-TITOLO: </t>
    </r>
    <r>
      <rPr>
        <sz val="12"/>
        <rFont val="Arial"/>
        <family val="2"/>
      </rPr>
      <t>AZIENDA UNITA' SANITARIA LOCALE - TERAMO</t>
    </r>
  </si>
  <si>
    <r>
      <t xml:space="preserve">UBICAZIONE: </t>
    </r>
    <r>
      <rPr>
        <sz val="12"/>
        <rFont val="Arial"/>
        <family val="2"/>
      </rPr>
      <t xml:space="preserve">COMUNE DI ISOLA DEL GRAN SASSO - località C. DA SANTONE </t>
    </r>
  </si>
  <si>
    <r>
      <t xml:space="preserve">NOTE: </t>
    </r>
    <r>
      <rPr>
        <sz val="12"/>
        <rFont val="Arial"/>
        <family val="2"/>
      </rPr>
      <t xml:space="preserve">TERRENO CON SOVRASTANTE DISTRETTO SANITARIO DI BASE </t>
    </r>
  </si>
  <si>
    <r>
      <t xml:space="preserve">UBICAZIONE: </t>
    </r>
    <r>
      <rPr>
        <sz val="12"/>
        <rFont val="Arial"/>
        <family val="2"/>
      </rPr>
      <t>COMUNE DI MONTORIO AL VOMANO  - via Quirino Celli</t>
    </r>
  </si>
  <si>
    <r>
      <t xml:space="preserve">NOTE: </t>
    </r>
    <r>
      <rPr>
        <sz val="12"/>
        <rFont val="Arial"/>
        <family val="2"/>
      </rPr>
      <t>Terreni con sovrastante Poliambulatorio</t>
    </r>
  </si>
  <si>
    <r>
      <t xml:space="preserve">UBICAZIONE: </t>
    </r>
    <r>
      <rPr>
        <sz val="12"/>
        <rFont val="Arial"/>
        <family val="2"/>
      </rPr>
      <t>COMUNE DI  ATRI - VIALE RISORGIMENTO</t>
    </r>
  </si>
  <si>
    <r>
      <t xml:space="preserve">NOTE: </t>
    </r>
    <r>
      <rPr>
        <sz val="12"/>
        <rFont val="Arial"/>
        <family val="2"/>
      </rPr>
      <t>TERRENO CON SOVRASTANTE  OSPEDALE CIVILE</t>
    </r>
  </si>
  <si>
    <r>
      <t xml:space="preserve">INTESTAZIONE-TITOLO: </t>
    </r>
    <r>
      <rPr>
        <sz val="12"/>
        <rFont val="Arial"/>
        <family val="2"/>
      </rPr>
      <t>AZIENDA  UNITA'  SANITARIA LOCALE - TERAMO</t>
    </r>
  </si>
  <si>
    <r>
      <t xml:space="preserve">UBICAZIONE: </t>
    </r>
    <r>
      <rPr>
        <sz val="12"/>
        <rFont val="Arial"/>
        <family val="2"/>
      </rPr>
      <t>COMUNE DI ATRI - VIALE RISORGIMENTO</t>
    </r>
  </si>
  <si>
    <r>
      <t xml:space="preserve">UBICAZIONE: </t>
    </r>
    <r>
      <rPr>
        <sz val="12"/>
        <rFont val="Arial"/>
        <family val="2"/>
      </rPr>
      <t>COMUNE DI ATRI - VIA COLLE MARALTO N. 1</t>
    </r>
  </si>
  <si>
    <r>
      <t>NOTE:</t>
    </r>
    <r>
      <rPr>
        <sz val="12"/>
        <rFont val="Arial"/>
        <family val="2"/>
      </rPr>
      <t xml:space="preserve"> EX DISPENSARIO</t>
    </r>
  </si>
  <si>
    <r>
      <t xml:space="preserve">UBICAZIONE: </t>
    </r>
    <r>
      <rPr>
        <sz val="12"/>
        <rFont val="Arial"/>
        <family val="2"/>
      </rPr>
      <t>COMUNE DI ATRI - VIA A. FINOCCHI</t>
    </r>
  </si>
  <si>
    <r>
      <t xml:space="preserve">UBICAZIONE: </t>
    </r>
    <r>
      <rPr>
        <sz val="12"/>
        <rFont val="Arial"/>
        <family val="2"/>
      </rPr>
      <t>BISENTI - via Roma</t>
    </r>
  </si>
  <si>
    <r>
      <t xml:space="preserve">NOTE: </t>
    </r>
    <r>
      <rPr>
        <sz val="12"/>
        <rFont val="Arial"/>
        <family val="2"/>
      </rPr>
      <t>POLIAMBULATORIO</t>
    </r>
  </si>
  <si>
    <r>
      <t>UBICAZIONE:</t>
    </r>
    <r>
      <rPr>
        <sz val="12"/>
        <rFont val="Arial"/>
        <family val="2"/>
      </rPr>
      <t xml:space="preserve"> COMUNE DI CASTIGLIONE MESSER RAIMONDO - CONTRADA SAN SALVATORE - S.S. 365</t>
    </r>
  </si>
  <si>
    <r>
      <t xml:space="preserve">NOTE: </t>
    </r>
    <r>
      <rPr>
        <sz val="12"/>
        <rFont val="Arial"/>
        <family val="2"/>
      </rPr>
      <t xml:space="preserve">POLIAMBULATORIO </t>
    </r>
  </si>
  <si>
    <r>
      <t xml:space="preserve">INTESTAZIONE-TITOLO: </t>
    </r>
    <r>
      <rPr>
        <sz val="12"/>
        <rFont val="Arial"/>
        <family val="2"/>
      </rPr>
      <t xml:space="preserve">AZIENDA UNITA' SANITARIA LOCALE  TERAMO - proprietà superficiaria
                                             COMUNE DI CASTILENTI - proprietà per l'area
</t>
    </r>
  </si>
  <si>
    <r>
      <t xml:space="preserve">UBICAZIONE: </t>
    </r>
    <r>
      <rPr>
        <sz val="12"/>
        <rFont val="Arial"/>
        <family val="2"/>
      </rPr>
      <t>COMUNE DI CASTILENTI C.DA S. MICHELE  - via del Melograno n. 10</t>
    </r>
  </si>
  <si>
    <r>
      <t>NOTE:</t>
    </r>
    <r>
      <rPr>
        <sz val="12"/>
        <rFont val="Arial"/>
        <family val="2"/>
      </rPr>
      <t xml:space="preserve"> DISTRETTO SANITARIO DI BASE</t>
    </r>
  </si>
  <si>
    <r>
      <t xml:space="preserve">INTESTAZIONE - TITOLO :  </t>
    </r>
    <r>
      <rPr>
        <sz val="12"/>
        <rFont val="Arial"/>
        <family val="2"/>
      </rPr>
      <t xml:space="preserve">AZIENDA UNITA' SANITARIA LOCALE - TERAMO
                                                           </t>
    </r>
  </si>
  <si>
    <r>
      <t xml:space="preserve">UBICAZIONE: </t>
    </r>
    <r>
      <rPr>
        <sz val="12"/>
        <rFont val="Arial"/>
        <family val="2"/>
      </rPr>
      <t>COMUNE  DI   CASTILENTI  -  FRAZIONE VILLA S. ROMUALDO</t>
    </r>
  </si>
  <si>
    <r>
      <t>NOTE</t>
    </r>
    <r>
      <rPr>
        <sz val="14"/>
        <rFont val="Arial"/>
        <family val="2"/>
      </rPr>
      <t>:  EDIFICIO ADIBITO A RESIDENZA SANITARIA ASSISTENZIALE</t>
    </r>
  </si>
  <si>
    <r>
      <t xml:space="preserve">UBICAZIONE: </t>
    </r>
    <r>
      <rPr>
        <sz val="12"/>
        <rFont val="Arial"/>
        <family val="2"/>
      </rPr>
      <t>COMUNE DI CELLINO ATTANASIO - via Taraschi n. 16</t>
    </r>
  </si>
  <si>
    <r>
      <t xml:space="preserve">UBICAZIONE: </t>
    </r>
    <r>
      <rPr>
        <sz val="12"/>
        <rFont val="Arial"/>
        <family val="2"/>
      </rPr>
      <t>COMUNE DI CERMIGNANO - via Nazionale 18</t>
    </r>
  </si>
  <si>
    <r>
      <t xml:space="preserve">NOTE: </t>
    </r>
    <r>
      <rPr>
        <sz val="12"/>
        <rFont val="Arial"/>
        <family val="2"/>
      </rPr>
      <t>DISTRETTO SANITARIO DI BASE</t>
    </r>
  </si>
  <si>
    <r>
      <t>INTESTAZIONE-TITOLO:</t>
    </r>
    <r>
      <rPr>
        <sz val="12"/>
        <rFont val="Arial"/>
        <family val="2"/>
      </rPr>
      <t xml:space="preserve"> COMUNE DI NOTARESCO</t>
    </r>
  </si>
  <si>
    <r>
      <t>INTESTAZIONE-TITOLO:</t>
    </r>
    <r>
      <rPr>
        <sz val="12"/>
        <rFont val="Arial"/>
        <family val="2"/>
      </rPr>
      <t xml:space="preserve"> AZIENDA UNITA' SANITARIA LOCALE - TERAMO - 
                                                                  CARRA FRANCA - PRETAROLI CARLO - CARLO LUIGI - RENATO -:  PROPRIETARI DELL'AREA</t>
    </r>
  </si>
  <si>
    <r>
      <t xml:space="preserve">UBICAZIONE: </t>
    </r>
    <r>
      <rPr>
        <sz val="12"/>
        <rFont val="Arial"/>
        <family val="2"/>
      </rPr>
      <t>COMUNE DI  SILVI  -  STATALE ADRIATICA N. 16  P.T.</t>
    </r>
  </si>
  <si>
    <r>
      <t xml:space="preserve">NOTE: </t>
    </r>
    <r>
      <rPr>
        <sz val="12"/>
        <rFont val="Arial"/>
        <family val="2"/>
      </rPr>
      <t>EDIFICIO  ADIBITO  A DISTRETTO  SANITARIO  DI  BASE</t>
    </r>
  </si>
  <si>
    <r>
      <t xml:space="preserve">UBICAZIONE: </t>
    </r>
    <r>
      <rPr>
        <sz val="12"/>
        <rFont val="Arial"/>
        <family val="2"/>
      </rPr>
      <t>COMUNE DI GIULIANOVA - VIA FILIPPO TURATI</t>
    </r>
  </si>
  <si>
    <r>
      <t>NOTE:</t>
    </r>
    <r>
      <rPr>
        <sz val="12"/>
        <rFont val="Arial"/>
        <family val="2"/>
      </rPr>
      <t xml:space="preserve"> TERRENO CON SOVRASTANTE POLIAMBULATORIO, SER.T. </t>
    </r>
  </si>
  <si>
    <r>
      <t xml:space="preserve">INTESTAZIONE-TITOLO: </t>
    </r>
    <r>
      <rPr>
        <sz val="12"/>
        <rFont val="Arial"/>
        <family val="2"/>
      </rPr>
      <t>OSPEDALE CIVILE SAN ROCCO DI GIULIANOVA</t>
    </r>
    <r>
      <rPr>
        <b/>
        <sz val="12"/>
        <rFont val="Arial"/>
        <family val="2"/>
      </rPr>
      <t xml:space="preserve"> </t>
    </r>
  </si>
  <si>
    <r>
      <t xml:space="preserve">UBICAZIONE: </t>
    </r>
    <r>
      <rPr>
        <sz val="12"/>
        <rFont val="Arial"/>
        <family val="2"/>
      </rPr>
      <t>COMUNE DI GIULIANOVA - VIA GRAMSCI</t>
    </r>
  </si>
  <si>
    <r>
      <t>NOTE:</t>
    </r>
    <r>
      <rPr>
        <sz val="12"/>
        <rFont val="Arial"/>
        <family val="2"/>
      </rPr>
      <t xml:space="preserve"> TERRENI CON SOVRASTANTE OSPEDALE CIVILE </t>
    </r>
  </si>
  <si>
    <r>
      <t xml:space="preserve">INTESTAZIONE-TITOLO: </t>
    </r>
    <r>
      <rPr>
        <sz val="12"/>
        <rFont val="Arial"/>
        <family val="2"/>
      </rPr>
      <t xml:space="preserve"> Azienda Unità sanitaria Locale - Teramo</t>
    </r>
  </si>
  <si>
    <r>
      <t xml:space="preserve">UBICAZIONE: </t>
    </r>
    <r>
      <rPr>
        <sz val="12"/>
        <rFont val="Arial"/>
        <family val="2"/>
      </rPr>
      <t xml:space="preserve">COMUNE DI GIULIANOVA </t>
    </r>
  </si>
  <si>
    <r>
      <t>NOTE:</t>
    </r>
    <r>
      <rPr>
        <sz val="12"/>
        <rFont val="Arial"/>
        <family val="2"/>
      </rPr>
      <t xml:space="preserve"> </t>
    </r>
  </si>
  <si>
    <r>
      <t xml:space="preserve">INTESTAZIONE-TITOLO: </t>
    </r>
    <r>
      <rPr>
        <sz val="12"/>
        <rFont val="Arial"/>
        <family val="2"/>
      </rPr>
      <t>Azienda Unità sanitaria Locale -Teramo</t>
    </r>
  </si>
  <si>
    <r>
      <t xml:space="preserve">INTESTAZIONE-TITOLO: </t>
    </r>
    <r>
      <rPr>
        <sz val="12"/>
        <rFont val="Arial"/>
        <family val="2"/>
      </rPr>
      <t>Fondazione Gualandi</t>
    </r>
  </si>
  <si>
    <r>
      <t xml:space="preserve">UBICAZIONE: </t>
    </r>
    <r>
      <rPr>
        <sz val="12"/>
        <rFont val="Arial"/>
        <family val="2"/>
      </rPr>
      <t xml:space="preserve">COMUNE DI GIULIANOVA                          NOTE:  </t>
    </r>
  </si>
  <si>
    <r>
      <t>INTESTAZIONE-TITOLO:</t>
    </r>
    <r>
      <rPr>
        <sz val="12"/>
        <rFont val="Arial"/>
        <family val="2"/>
      </rPr>
      <t xml:space="preserve"> OSPEDALI E ISTITUTI RIUNITI DI RICOVERO DI TERAMO PER OSPEDALE CIVILE S. ANTONIO ABATE</t>
    </r>
  </si>
  <si>
    <r>
      <t>INTESTAZIONE-TITOLO:</t>
    </r>
    <r>
      <rPr>
        <sz val="12"/>
        <rFont val="Arial"/>
        <family val="2"/>
      </rPr>
      <t xml:space="preserve"> AZIENDA UNITA' SANITARIA LOCALE TERAMO -   PRIVATI
                                                   </t>
    </r>
  </si>
  <si>
    <r>
      <t xml:space="preserve">UBICAZIONE: </t>
    </r>
    <r>
      <rPr>
        <sz val="12"/>
        <rFont val="Arial"/>
        <family val="2"/>
      </rPr>
      <t>COMUNE DI  MOSCIANO S.ANGELO - VIA XXV APRILE N. 19</t>
    </r>
  </si>
  <si>
    <r>
      <t>INTESTAZIONE-TITOLO:</t>
    </r>
    <r>
      <rPr>
        <sz val="12"/>
        <rFont val="Arial"/>
        <family val="2"/>
      </rPr>
      <t xml:space="preserve">     AZIENDA UNITA' SANITARIA LOCALE TERAMO - proprietà superficiaria
                                                COMUNE DI ROSETO - proprietà per l'area</t>
    </r>
  </si>
  <si>
    <r>
      <t xml:space="preserve">UBICAZIONE: </t>
    </r>
    <r>
      <rPr>
        <sz val="12"/>
        <rFont val="Arial"/>
        <family val="2"/>
      </rPr>
      <t>COMUNE DI ROSETO  DEGLI  ABRUZZI</t>
    </r>
  </si>
  <si>
    <r>
      <t xml:space="preserve">INTESTAZIONE-TITOLO: </t>
    </r>
    <r>
      <rPr>
        <sz val="12"/>
        <rFont val="Arial"/>
        <family val="2"/>
      </rPr>
      <t xml:space="preserve">ISTITUTO DI CURA E DI RICOVERO OSPEDALE CIVILE DI S.OMERO </t>
    </r>
  </si>
  <si>
    <r>
      <t xml:space="preserve">UBICAZIONE: </t>
    </r>
    <r>
      <rPr>
        <sz val="12"/>
        <rFont val="Arial"/>
        <family val="2"/>
      </rPr>
      <t>COMUNE DI SANT' OMERO</t>
    </r>
  </si>
  <si>
    <r>
      <t xml:space="preserve">NOTE: </t>
    </r>
    <r>
      <rPr>
        <sz val="12"/>
        <rFont val="Arial"/>
        <family val="2"/>
      </rPr>
      <t>TERRENI CON SOVRASTANTE OSPEDALE</t>
    </r>
  </si>
  <si>
    <r>
      <t xml:space="preserve">INTESTAZIONE-TITOLO: </t>
    </r>
    <r>
      <rPr>
        <sz val="12"/>
        <rFont val="Arial"/>
        <family val="2"/>
      </rPr>
      <t xml:space="preserve">COMUNE DI S.OMERO </t>
    </r>
  </si>
  <si>
    <r>
      <t xml:space="preserve">UBICAZIONE: </t>
    </r>
    <r>
      <rPr>
        <sz val="12"/>
        <rFont val="Arial"/>
        <family val="2"/>
      </rPr>
      <t>COMUNE DI SANT' OMERO - VIA ALLA SALARA</t>
    </r>
  </si>
  <si>
    <r>
      <t xml:space="preserve">INTESTAZIONE-TITOLO: </t>
    </r>
    <r>
      <rPr>
        <sz val="12"/>
        <rFont val="Arial"/>
        <family val="2"/>
      </rPr>
      <t>ENEL distribuzione S.p.A.</t>
    </r>
  </si>
  <si>
    <r>
      <t xml:space="preserve">INTESTAZIONE-TITOLO: </t>
    </r>
    <r>
      <rPr>
        <sz val="12"/>
        <rFont val="Arial"/>
        <family val="2"/>
      </rPr>
      <t xml:space="preserve">AZIENDA UNITA' SANITARIA LOCALE - TERAMO </t>
    </r>
  </si>
  <si>
    <r>
      <t xml:space="preserve">NOTE: </t>
    </r>
    <r>
      <rPr>
        <sz val="12"/>
        <rFont val="Arial"/>
        <family val="2"/>
      </rPr>
      <t>TERRENI ACQUISITI CON ATTO DI COMPRAVENDITA DEL 26.04.2002</t>
    </r>
  </si>
  <si>
    <r>
      <t>INTESTAZIONE-TITOLO:</t>
    </r>
    <r>
      <rPr>
        <sz val="12"/>
        <rFont val="Arial"/>
        <family val="2"/>
      </rPr>
      <t xml:space="preserve"> AZIENDA UNITA' SANITARIA LOCALE - TERAMO</t>
    </r>
  </si>
  <si>
    <r>
      <t xml:space="preserve">UBICAZIONE: </t>
    </r>
    <r>
      <rPr>
        <sz val="12"/>
        <rFont val="Arial"/>
        <family val="2"/>
      </rPr>
      <t>COMUNE DI  SANT'OMERO - VIA alla SALARA</t>
    </r>
  </si>
  <si>
    <r>
      <t xml:space="preserve">UBICAZIONE: </t>
    </r>
    <r>
      <rPr>
        <sz val="12"/>
        <rFont val="Arial"/>
        <family val="2"/>
      </rPr>
      <t>COMUNE DI  SANT'OMERO - VIA SALARA</t>
    </r>
  </si>
  <si>
    <r>
      <t xml:space="preserve">NOTE: </t>
    </r>
    <r>
      <rPr>
        <sz val="12"/>
        <rFont val="Arial"/>
        <family val="2"/>
      </rPr>
      <t>TERRENO   ADIACENTE  DSB ED OSPEDALE</t>
    </r>
  </si>
  <si>
    <r>
      <t>INTESTAZIONE-TITOLO:</t>
    </r>
    <r>
      <rPr>
        <sz val="12"/>
        <rFont val="Arial"/>
        <family val="2"/>
      </rPr>
      <t xml:space="preserve"> AZIENDA SANITARIA LOCALE - TERAMO</t>
    </r>
  </si>
  <si>
    <r>
      <t xml:space="preserve">INTESTAZIONE-TITOLO: </t>
    </r>
    <r>
      <rPr>
        <sz val="12"/>
        <rFont val="Arial"/>
        <family val="2"/>
      </rPr>
      <t>COMUNE DI NERETO - PROPRIETARIO
                                                          ULSS n. 8 SANT'OMERO  -  DESTINAZIONE  D'USO</t>
    </r>
  </si>
  <si>
    <r>
      <t xml:space="preserve">UBICAZIONE: </t>
    </r>
    <r>
      <rPr>
        <sz val="12"/>
        <rFont val="Arial"/>
        <family val="2"/>
      </rPr>
      <t>COMUNE DI  NERETO</t>
    </r>
  </si>
  <si>
    <r>
      <t xml:space="preserve">NOTE: </t>
    </r>
    <r>
      <rPr>
        <sz val="12"/>
        <rFont val="Arial"/>
        <family val="2"/>
      </rPr>
      <t>TERRENO CON SOVRASTANTE EDIFICIO ADIBITO A SERV. DIAGNOSTICO E CURA</t>
    </r>
  </si>
  <si>
    <r>
      <t xml:space="preserve">INTESTAZIONE-TITOLO: </t>
    </r>
    <r>
      <rPr>
        <sz val="12"/>
        <rFont val="Arial"/>
        <family val="2"/>
      </rPr>
      <t>Azienda Unità Sanitaria Locale - Teramo</t>
    </r>
  </si>
  <si>
    <r>
      <t>NOTE:</t>
    </r>
    <r>
      <rPr>
        <sz val="12"/>
        <rFont val="Arial"/>
        <family val="2"/>
      </rPr>
      <t xml:space="preserve"> EDIFICIO ADIBITO A SIAN - SERV. RIABILITAZIONE</t>
    </r>
  </si>
  <si>
    <r>
      <t xml:space="preserve">INTESTAZIONE - TITOLO :  </t>
    </r>
    <r>
      <rPr>
        <sz val="12"/>
        <rFont val="Arial"/>
        <family val="2"/>
      </rPr>
      <t>AZIENDA UNITA' SANITARIA LOCALE - TERAMO
                                                           IMMOBILIARE HOLIDAY   - PROPRIETARIA DELL'AREA</t>
    </r>
  </si>
  <si>
    <r>
      <t xml:space="preserve">UBICAZIONE: </t>
    </r>
    <r>
      <rPr>
        <sz val="12"/>
        <rFont val="Arial"/>
        <family val="2"/>
      </rPr>
      <t>COMUNE  DI   TORTORETO - VIA ISONZO 49/51</t>
    </r>
  </si>
  <si>
    <r>
      <t xml:space="preserve">valore di costruzione </t>
    </r>
    <r>
      <rPr>
        <sz val="8"/>
        <rFont val="Arial"/>
        <family val="2"/>
      </rPr>
      <t>al 2012</t>
    </r>
  </si>
  <si>
    <r>
      <t>A)</t>
    </r>
    <r>
      <rPr>
        <sz val="14"/>
        <rFont val="Arial"/>
        <family val="2"/>
      </rPr>
      <t xml:space="preserve">  per gli immobili censiti è stato riportata la rendita catastale indicata  nelle visure;
</t>
    </r>
  </si>
  <si>
    <r>
      <t xml:space="preserve">B) </t>
    </r>
    <r>
      <rPr>
        <sz val="14"/>
        <rFont val="Arial"/>
        <family val="2"/>
      </rPr>
      <t xml:space="preserve"> per gli immobili individuati sulle planimetrie e da certificati catastali, ma non censiti, è stata definita la rendita presunta, come da seguente criterio:</t>
    </r>
  </si>
  <si>
    <t>RIEPILOGO VALORE PATRIMONIO  "Beni Immobili Indisponibili"</t>
  </si>
  <si>
    <t>PRESIDIO DI TERAMO</t>
  </si>
  <si>
    <t>COMUNE</t>
  </si>
  <si>
    <t>VALORE TERRENI</t>
  </si>
  <si>
    <t>VALORE Fabbricati
(immobili di tutte le catgorie c/esclusione di cat. B)</t>
  </si>
  <si>
    <t>VALORE FABBRICATI
immobili di cat. B</t>
  </si>
  <si>
    <t>TERAMO</t>
  </si>
  <si>
    <t>ISOLA DEL GRAN SASSO</t>
  </si>
  <si>
    <t>MONTORIO AL VOMANO</t>
  </si>
  <si>
    <t>VALORE TOTALE TERRENI</t>
  </si>
  <si>
    <t>TOTALE VALORE  URBANO</t>
  </si>
  <si>
    <t>TOTALE VALORE COSTRUZIONE</t>
  </si>
  <si>
    <t>PRESIDIO DI ATRI</t>
  </si>
  <si>
    <t>ATRI</t>
  </si>
  <si>
    <t>valore di acquisto</t>
  </si>
  <si>
    <t>BISENTI</t>
  </si>
  <si>
    <t>CASTIGLIONE M.R.</t>
  </si>
  <si>
    <t>CASTILENTI</t>
  </si>
  <si>
    <t>CELLINO ATTANASIO</t>
  </si>
  <si>
    <t>CERMIGNANO</t>
  </si>
  <si>
    <t>NOTARESCO</t>
  </si>
  <si>
    <t>SILVI</t>
  </si>
  <si>
    <t>TOTALE VALORE ACQUISTO</t>
  </si>
  <si>
    <t>TOTALE VALORE URBANO</t>
  </si>
  <si>
    <t>PRESIDIO DI GIULIANOVA</t>
  </si>
  <si>
    <t>GIULIANOVA</t>
  </si>
  <si>
    <t>MOSCIANO S.ANGELO</t>
  </si>
  <si>
    <t>ROSETO DEGLI ABRUZZI</t>
  </si>
  <si>
    <t>PRESIDIO DI SANT'OMERO</t>
  </si>
  <si>
    <t>SANT'OMERO</t>
  </si>
  <si>
    <t>COLONNELLA</t>
  </si>
  <si>
    <t>MARTINSICURO</t>
  </si>
  <si>
    <t>NERETO</t>
  </si>
  <si>
    <t>SANT'EGIDIO</t>
  </si>
  <si>
    <t>TORTORETO</t>
  </si>
  <si>
    <t>valore costruzione</t>
  </si>
  <si>
    <t>TOTALE VAVOLE ACQUISTO</t>
  </si>
  <si>
    <t>RIEPILOGO  GENERALE - Beni Immobili Indisponibili</t>
  </si>
  <si>
    <t>VALORE FABBRICATI</t>
  </si>
  <si>
    <t>VALORE Fabbricati
immobili di cat. B</t>
  </si>
  <si>
    <t>VALORE COMPLESSIVO PATRIMONIO A.S.L. DI TERAMO</t>
  </si>
  <si>
    <t>VALORE  A</t>
  </si>
  <si>
    <r>
      <t xml:space="preserve">valore urbano </t>
    </r>
    <r>
      <rPr>
        <b/>
        <i/>
        <sz val="10"/>
        <rFont val="Arial"/>
        <family val="2"/>
      </rPr>
      <t>(da valore catastale)</t>
    </r>
  </si>
  <si>
    <r>
      <t xml:space="preserve"> 
valore terreni  </t>
    </r>
    <r>
      <rPr>
        <b/>
        <i/>
        <sz val="10"/>
        <rFont val="Arial"/>
        <family val="2"/>
      </rPr>
      <t>(da valore catastale)+</t>
    </r>
    <r>
      <rPr>
        <b/>
        <sz val="11"/>
        <rFont val="Arial"/>
        <family val="2"/>
      </rPr>
      <t xml:space="preserve">valore di acquisto
</t>
    </r>
  </si>
  <si>
    <r>
      <t xml:space="preserve">UBICAZIONE: </t>
    </r>
    <r>
      <rPr>
        <sz val="12"/>
        <rFont val="Arial"/>
        <family val="2"/>
      </rPr>
      <t>COMUNE  DI   TERAMO - VILLA MOSCA - Piazza Italia snc</t>
    </r>
  </si>
  <si>
    <r>
      <t xml:space="preserve">INTESTAZIONE - TITOLO :  </t>
    </r>
    <r>
      <rPr>
        <sz val="12"/>
        <rFont val="Arial"/>
        <family val="2"/>
      </rPr>
      <t>AZIENDA UNITA' SANITARIA LOCALE - TERAMO</t>
    </r>
  </si>
  <si>
    <t>70 mq</t>
  </si>
  <si>
    <r>
      <t xml:space="preserve">INTESTAZIONE-TITOLO: </t>
    </r>
    <r>
      <rPr>
        <sz val="12"/>
        <rFont val="Arial"/>
        <family val="2"/>
      </rPr>
      <t>AZIENDA UNITA' SANITARIA LOCALE TERAMO - proprietario per area: Comune di Cermignano - superficiaria: AUSL Teramo</t>
    </r>
  </si>
  <si>
    <r>
      <t xml:space="preserve">UBICAZIONE: </t>
    </r>
    <r>
      <rPr>
        <sz val="12"/>
        <rFont val="Arial"/>
        <family val="2"/>
      </rPr>
      <t>COMUNE DI NOTARESCO - via Colleventano</t>
    </r>
  </si>
  <si>
    <t>00 75</t>
  </si>
  <si>
    <t>valore urbano + valore costruzione</t>
  </si>
  <si>
    <t>Totale v. terreni + v. urbano + v. costruzione</t>
  </si>
  <si>
    <t>VALORE DI COSTRUZIONE   (ved. nota)</t>
  </si>
  <si>
    <t>NOTA: Del valore di costruzione: € 44.677,62 al 31.12.2017.</t>
  </si>
  <si>
    <t>VALORE DI COSTRUZIONE  sub 9 (al 31.12.2017)</t>
  </si>
  <si>
    <t>NOTA: Del valore di costruzione: € 9.799,22 al 31.12.09; € 2.100.168,81 al 31.12.11; € 68.249,02 per lavori al 31.12.12; € 72.352,35 al 31.12.13; € 42.134,40 al 31.12.15; € 1.944,50  al 31.12.16. oltre € 838.325,90 costo costruzione sub 9; € 46.325,34 al 31.12.2017.</t>
  </si>
  <si>
    <t>454
462</t>
  </si>
  <si>
    <t>mc 2.370</t>
  </si>
  <si>
    <t>31 00</t>
  </si>
  <si>
    <t>Via alla Salara snc
piano T</t>
  </si>
  <si>
    <t>mc 313</t>
  </si>
  <si>
    <r>
      <t xml:space="preserve">985
</t>
    </r>
    <r>
      <rPr>
        <sz val="6"/>
        <rFont val="Arial"/>
        <family val="2"/>
      </rPr>
      <t>ex 80,81,985</t>
    </r>
  </si>
  <si>
    <t>54 85</t>
  </si>
  <si>
    <t>67 81</t>
  </si>
  <si>
    <t>7 68</t>
  </si>
  <si>
    <t xml:space="preserve">Per la determinazione dell'Imposta di Registro al valore catastale così determinato deve essere  attribuito un incremento secondo il criterio </t>
  </si>
  <si>
    <r>
      <t xml:space="preserve">Nota: </t>
    </r>
    <r>
      <rPr>
        <sz val="12"/>
        <rFont val="Arial"/>
        <family val="2"/>
      </rPr>
      <t>Del valore di costruzione: €  3.999,00 al 31.12.2016; € 38.146,50 al 31.12.2017; € 2.684,00 al 31/12/2018.</t>
    </r>
  </si>
  <si>
    <t>Nota: del valore di costruzione: €  531.564,42 lavori ex art. 20 L.67/88; €   94.759,88  al 31.12.2010 per  fotovoltaico; € 92.984,49 al 31.12.15; € 10.572,19 al 31/12/2018 Adeguamento prevenzione incendi.</t>
  </si>
  <si>
    <r>
      <t xml:space="preserve">Nota: 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€ 28.387,06  al 31/12/2018 Adeguamento prevenzione incendi.</t>
    </r>
  </si>
  <si>
    <r>
      <t>NOTE:</t>
    </r>
    <r>
      <rPr>
        <sz val="12"/>
        <rFont val="Arial"/>
        <family val="2"/>
      </rPr>
      <t xml:space="preserve">  DISTRETTO  SANITARIO DI BASE</t>
    </r>
  </si>
  <si>
    <t>Via Adriatica - Piano T - 1 - 2 - 3</t>
  </si>
  <si>
    <t>mc. 4.360</t>
  </si>
  <si>
    <t>Via Adriatica - Piano T.</t>
  </si>
  <si>
    <t>mq. 25,00</t>
  </si>
  <si>
    <t>da pag. 55 a pag. 57</t>
  </si>
  <si>
    <t xml:space="preserve">  pag. 58</t>
  </si>
  <si>
    <t>da pag. 66 a pag. 67</t>
  </si>
  <si>
    <r>
      <t xml:space="preserve">UBICAZIONE: </t>
    </r>
    <r>
      <rPr>
        <sz val="12"/>
        <rFont val="Arial"/>
        <family val="2"/>
      </rPr>
      <t>COMUNE DI ROSETO  DEGLI  ABRUZZI - VIA ADRIATICA</t>
    </r>
  </si>
  <si>
    <t xml:space="preserve">
A SEGUITO DI UN'ATTIVITA' DI RICOGNIZIONE E ANALISI  CONTABILE DEL PATRIMONIO IMMOBILIARE  EFFETTUATA NELL'ANNO 2018 DALL'UOC ATTIVITA' ECONOMICHE E FINANZIARIE ,  SI E' RESO NECESSARIO INTEGRARE CON ALCUNE INFORMAZIONI LE SINGOLE SCHEDE TECNICHE RELATIVE AI FABBRICATI DI PROPRIETA' RAPPRESENTATI IN QUESTO TABULATO  INVENTARIALE; TALE INTEGRAZIONE,  DEFINITA CON IL SUPPORTO DELL'UOC ATTIVITA' ECONOMICHE E FINANZIARIE,  HA RIGUARDATO L'INSERIMENTO: 
 - DI UNA TABELLA RIPORTANTE IL VALORE CONTABILE DI CIASCUN IMMOBILE 
 - DI UN' INFORMATIVA  DI RICONCILIAZIONE TRA IL VALORE CONTABILE E IL VALORE CATASTALE.
Si precisa che il valore contabile indicato su ciascun immobile in questo documento è quadrato con il nuovo  Libro Cespiti (DB Access) gestito “per schede cespite” ovvero con  la separata identificazione del singolo Fabbricato e di ciascuna manutenzione capitalizzata, così come previsto dalla Casistica Applicativa al  Dlgs.118/2011 sulle Immobilizzazioni e dal relativo programma PAC. </t>
  </si>
  <si>
    <t xml:space="preserve">VALORE CONTABILE AL 31/12/2017 DA ATTIVITA' DI RICOGNIZIONE PATRIMONIO IMMOBILIARE </t>
  </si>
  <si>
    <t>*</t>
  </si>
  <si>
    <t>LAVORI DI MANUTENZIONE CAPITALIZZATA ANNO 2018</t>
  </si>
  <si>
    <t>SVALUTAZIONI CONTABILIZZATE anno 2018 (VARIAZIONI CATASTALI)</t>
  </si>
  <si>
    <r>
      <t xml:space="preserve">NOTE:  </t>
    </r>
    <r>
      <rPr>
        <b/>
        <sz val="12"/>
        <rFont val="Arial"/>
        <family val="2"/>
      </rPr>
      <t>EX DISPENSARIO</t>
    </r>
  </si>
  <si>
    <r>
      <t xml:space="preserve">NOTE:  </t>
    </r>
    <r>
      <rPr>
        <b/>
        <sz val="12"/>
        <rFont val="Arial"/>
        <family val="2"/>
      </rPr>
      <t>COMPRENSORIO DEI FABBRICATI COSTITUENTI IL COMPLESSO OSPEDALIERO EX SANATORIO</t>
    </r>
  </si>
  <si>
    <r>
      <t xml:space="preserve">NOTE:  </t>
    </r>
    <r>
      <rPr>
        <b/>
        <sz val="12"/>
        <rFont val="Arial"/>
        <family val="2"/>
      </rPr>
      <t>SEDE A.U.S.L.</t>
    </r>
  </si>
  <si>
    <t>NOTE:  OSPEDALE  CIVILE 1° LOTTO.</t>
  </si>
  <si>
    <r>
      <t xml:space="preserve">NOTE:  </t>
    </r>
    <r>
      <rPr>
        <b/>
        <sz val="12"/>
        <rFont val="Arial"/>
        <family val="2"/>
      </rPr>
      <t>OSPEDALE  CIVILE 2° LOTTO.</t>
    </r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</si>
  <si>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8" tint="-0.249977111117893"/>
        <rFont val="Arial"/>
        <family val="2"/>
      </rPr>
      <t xml:space="preserve">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</t>
    </r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</si>
  <si>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8" tint="-0.249977111117893"/>
        <rFont val="Arial"/>
        <family val="2"/>
      </rPr>
      <t>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I lavori di costruzione riportati nella scheda tecnica quadrano con le fatture registrate in co.ge per gli anni di riferimento.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</si>
  <si>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immobile, considerando inoltre, la rilevazione di una svalutazione del fabbricato nell'anno 2016 per €/000 2.573;
- dal fatto che le fatture per lavori capitalizzati sul fabbricato e registrate in contabilità  negli anni 2007 e precedenti e nell'anno 2011, risultano di valore inferiore rispetto ai lavori di costruzione riportati nella scheda tecnica (€/000 -1.469)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</si>
  <si>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
-dal fatto che dal 1998 ad oggi è aumentata la superficie catastale, e quindi il valore della rendita, a cui però non corrisponde un analogo incremento contabile, per cui risultano valori catastali da rendita presunta maggiori del valore contabile per c.a €/000 311;
-dalla registrazione contabile  di alcune fatture per lavori imputate al fabbricato nell'esercizio 2011 (scrittura in co.ge di giroconto da </t>
    </r>
    <r>
      <rPr>
        <b/>
        <i/>
        <sz val="10"/>
        <color theme="8" tint="-0.249977111117893"/>
        <rFont val="Arial"/>
        <family val="2"/>
      </rPr>
      <t>imm.ni in corso)</t>
    </r>
    <r>
      <rPr>
        <b/>
        <sz val="10"/>
        <color theme="8" tint="-0.249977111117893"/>
        <rFont val="Arial"/>
        <family val="2"/>
      </rPr>
      <t xml:space="preserve">le quali risultano di superiori rispetto ai lavori di costruzione rappresentati dalla scheda tecnica per €/000 43.
Tutti i lavori di costruzione, ad eccezione del 2011 corrispondono alle fatture registrate in co.ge per ciascun anno di riferimento.
</t>
    </r>
  </si>
  <si>
    <r>
      <t>INTESTAZIONE - TITOLO :</t>
    </r>
    <r>
      <rPr>
        <b/>
        <sz val="12"/>
        <rFont val="Arial"/>
        <family val="2"/>
      </rPr>
      <t>OSPEDALE CIVILE S.ANTONIO ABATE: AMMINISTRATO DAGLI OSPEDALI ED ISTITUTI RIUNITI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</si>
  <si>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dall'iscrizione iniziale del fabbricato in contabilità: in particolare la co.ge nel 1998 contabilizza un valore comprensivo della rivalutazione catastale al 5% che il tabulato UTE computa a totale e non sulla singola scheda immobile; tuttavia, dal 1998 al 2017, sono aumentate le consistenze catastali determinando un maggior valore della rendita rispetto al valore contabile per cui non sono state individuate scritture di allineamento.
Tutti i lavori di costruzione rappresentati nel tabulato corrispondono alle fatture registrate in co.ge per ogni anno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</si>
  <si>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Tutti i lavori di costruzione rappresentati nell'inventario corrispondono alle fatture registrate in co.ge per ogni anno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</si>
  <si>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Tutti i lavori di costruzione rappresentati nel tabulato corrispondono alle fatture registrate in co.ge per ogni anno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</si>
  <si>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da:
- un valore di iscrizione iniziale del fabbricato in co.ge inferiore di €/000 4 rispetto a quanto riportato nella scheda tecnica: probabilmente sono variate le consistenze catastali ma non è stato possibile una riconciliazione con la contabilità;   
- di fatture registrate in co.ge e capitalizzate sul fabbricato, per €/000 23, relative a lavori anni 2008 e precedenti.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</si>
  <si>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immobile;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</si>
  <si>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per un valore inferiore a quanto riportato nella scheda tecnica (€/000 -135) ma non è stato possibile riconciliare la differenza con la scheda tecnica;
- da  fatture per lavori capitalizzati sul fabbricato che sono state rilevate in contabilità negli anni 2007 e precedenti, per c.a €/000 40 che la scheda tecnica non riporta;
</t>
    </r>
    <r>
      <rPr>
        <b/>
        <sz val="14"/>
        <color rgb="FFFF0000"/>
        <rFont val="Calibri"/>
        <family val="2"/>
        <scheme val="minor"/>
      </rPr>
      <t/>
    </r>
  </si>
  <si>
    <t>NOTE: POLIAMBULATORIO, SER.T.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</si>
  <si>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Tutti i lavori di costruzione  riportati nell'inventario corrispondono alle fatture registrate in co.ge nell'esercizio 2015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</si>
  <si>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 successivamente, nel 2008, viene contabilizzata anche una svalutazione sul fabbricato pari a €/000 123;
- da fatture contabilizzate negli anni 2007 e precedenti, il cui valore è inferiore rispetto a quanto riportato nella scheda tecnica (€/000 -62).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</si>
  <si>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soltanto da € 800 di spese maggiori per lavori contabilizzati rispetto a quelli riportati nella scheda tecnica.
</t>
    </r>
    <r>
      <rPr>
        <b/>
        <sz val="14"/>
        <color rgb="FFFF0000"/>
        <rFont val="Calibri"/>
        <family val="2"/>
        <scheme val="minor"/>
      </rPr>
      <t/>
    </r>
  </si>
  <si>
    <r>
      <t>INTESTAZIONE-TITOLO:</t>
    </r>
    <r>
      <rPr>
        <sz val="12"/>
        <rFont val="Arial"/>
        <family val="2"/>
      </rPr>
      <t xml:space="preserve">     AZIENDA UNITA' SANITARIA LOCALE TERAMO - proprietà superficiaria 
                                              COMUNE DI ROSETO - proprietà per l'area</t>
    </r>
  </si>
  <si>
    <t>NOTE: EDIFICIO  ADIBITO  A DISTRETTO  SANITARIO  DI  BASE</t>
  </si>
  <si>
    <t>spesa per lavori 2011 non presente nel dettaglio spese UTE di quell'anno..non ci sono nemmeno ft corrispondenti in co.ge nel 2011</t>
  </si>
  <si>
    <t xml:space="preserve">NOTE: OSPEDALE 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</si>
  <si>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l'iscrizione in contabilità del fabbricato è avvenuta per un valore maggiore di €/000 4; inoltre, si precisa che l'immobile è stato iscritto in contabilità nel 2003 per un valore pari a quello riportato sull'inventario di quell'anno.
</t>
    </r>
    <r>
      <rPr>
        <b/>
        <sz val="14"/>
        <color rgb="FFFF0000"/>
        <rFont val="Calibri"/>
        <family val="2"/>
        <scheme val="minor"/>
      </rPr>
      <t/>
    </r>
  </si>
  <si>
    <t>NOTE: EDIFICIO  uff.amm.vi</t>
  </si>
  <si>
    <t>NOTE: locali tecnici/ossigeno</t>
  </si>
  <si>
    <t xml:space="preserve">NOTE: edificio denominato Centro Helios </t>
  </si>
  <si>
    <t xml:space="preserve">UBICAZIONE: COMUNE DI COLONNELLA -   STRADA COMUNALE  FOSSO DEL LUPO S.N.C. </t>
  </si>
  <si>
    <t>Si precisa che nel 2008, in contabilità viene rilevata una svalutazione del fabbricato per c.a €/000 333, determinata da una riduzione catastale del fabbricato rispetto ai valori dell'anno precedente; tale svalutazione è stata condivisa con l'UTE e risulta dagli inventari per ciascun anno di riferimento</t>
  </si>
  <si>
    <t>UBICAZIONE: COMUNE DI NERETO - VIA MARCO IACHINI N. 21</t>
  </si>
  <si>
    <t>\</t>
  </si>
  <si>
    <t>UBICAZIONE: COMUNE DI NERETO - VIA LENIN , 50 angolo VIA MARCO IACHINI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</si>
  <si>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</si>
  <si>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2003  ha iscritto il fabbricato con un valore comprensivo della rivalutazione catastale al 5% che il tabulato UTE computa a totale e non sulla singola scheda immobile; inoltre, il valore contabile viene ridotto a seguito della registrazione di una svalutazione per  riduzione di rendita catastale dovuto ad un esproprio,  per c.a €/000 -48;
I lavori di costruzione riportati nella scheda tecnica corrispondono alle fatture per lavori registrate in contabilità negli anni di riferimento.
</t>
    </r>
    <r>
      <rPr>
        <b/>
        <sz val="14"/>
        <color rgb="FFFF0000"/>
        <rFont val="Calibri"/>
        <family val="2"/>
        <scheme val="minor"/>
      </rPr>
      <t/>
    </r>
  </si>
  <si>
    <t>NOTE:  EDIFICIO ADIBITO A DISTRETTO SANITARIO DI BASE -  Via Isonzo s.n.c.</t>
  </si>
  <si>
    <t>valore di costruzione  nel 2012</t>
  </si>
  <si>
    <t>valore di costruzione nel 2013</t>
  </si>
  <si>
    <t>valore di costruzione nel 2016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</si>
  <si>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2003  ha iscritto il fabbricato con un valore comprensivo della rivalutazione catastale al 5% che il tabulato UTE computa a totale e non sulla singola scheda immobile;
- dal fatto che i lavori di costruzione al 31/12/2012 rappresentati dalle fatture registrate in contabilità per ciascun anno risultano maggiori per €/000 27 .
</t>
    </r>
    <r>
      <rPr>
        <b/>
        <sz val="14"/>
        <color rgb="FFFF0000"/>
        <rFont val="Calibri"/>
        <family val="2"/>
        <scheme val="minor"/>
      </rPr>
      <t/>
    </r>
  </si>
  <si>
    <t>NOTE: OSPEDALE CIVILE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</si>
  <si>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
-dal fatto che in contabilità risultano registrate fatture per lavori capitalizzati negli anni 2007 e precedenti inferiori rispetto ai lavori di costruzione da scheda tecnica per c.a di €/000 919</t>
    </r>
  </si>
  <si>
    <t>FA1</t>
  </si>
  <si>
    <t>FA2</t>
  </si>
  <si>
    <r>
      <t xml:space="preserve">UBICAZIONE: </t>
    </r>
    <r>
      <rPr>
        <b/>
        <sz val="12"/>
        <rFont val="Arial"/>
        <family val="2"/>
      </rPr>
      <t>COMUNE  DI   TERAMO-  FABBRICATO SITO IN CIRCONVALLAZIONE RAGUSA</t>
    </r>
  </si>
  <si>
    <t>FA3</t>
  </si>
  <si>
    <t>FA4</t>
  </si>
  <si>
    <t>FA5</t>
  </si>
  <si>
    <t>FA41</t>
  </si>
  <si>
    <t>FA36</t>
  </si>
  <si>
    <t>FA6</t>
  </si>
  <si>
    <t>FA7</t>
  </si>
  <si>
    <t>FA60</t>
  </si>
  <si>
    <t>FA8</t>
  </si>
  <si>
    <t>FA9</t>
  </si>
  <si>
    <t>FA39</t>
  </si>
  <si>
    <t>FA10</t>
  </si>
  <si>
    <t>FA11</t>
  </si>
  <si>
    <t>NOTE: PALAZZINA ADIBITA A DSB</t>
  </si>
  <si>
    <t>FA12</t>
  </si>
  <si>
    <t>NOTE: PALAZZINA UFFICI</t>
  </si>
  <si>
    <t>FA13</t>
  </si>
  <si>
    <t>FA14</t>
  </si>
  <si>
    <t>FA15</t>
  </si>
  <si>
    <t>NOTE: DISTRETTO SANITARIO DI BASE</t>
  </si>
  <si>
    <t>FA18</t>
  </si>
  <si>
    <t>FA30</t>
  </si>
  <si>
    <t>FA16</t>
  </si>
  <si>
    <t>FA19</t>
  </si>
  <si>
    <t>FA17</t>
  </si>
  <si>
    <t>FA31</t>
  </si>
  <si>
    <t>FA20</t>
  </si>
  <si>
    <t>NOTE: OSPEDALE CIVILE  -   Pad. EST</t>
  </si>
  <si>
    <t>FA21</t>
  </si>
  <si>
    <t>UBICAZIONE: COMUNE DI GIULIANOVA VIA OSPIZIO MARINO snc - lungomare Zara</t>
  </si>
  <si>
    <t>FA23</t>
  </si>
  <si>
    <t>FA34</t>
  </si>
  <si>
    <t>FA35</t>
  </si>
  <si>
    <t>FA25</t>
  </si>
  <si>
    <t>FA33</t>
  </si>
  <si>
    <t>FA58</t>
  </si>
  <si>
    <t>FA40</t>
  </si>
  <si>
    <t>FA59</t>
  </si>
  <si>
    <r>
      <t>NOTE: POLIAMBULATORIO</t>
    </r>
    <r>
      <rPr>
        <sz val="12"/>
        <rFont val="Arial"/>
        <family val="2"/>
      </rPr>
      <t xml:space="preserve"> realizzato su terreno concesso dal Comune di Martinsicuro in diritto di superficie con vincolo di destinazione specifica (estensione di ca. mq. 3116) per 99 anni</t>
    </r>
  </si>
  <si>
    <r>
      <t xml:space="preserve">UBICAZIONE: </t>
    </r>
    <r>
      <rPr>
        <sz val="12"/>
        <rFont val="Arial"/>
        <family val="2"/>
      </rPr>
      <t xml:space="preserve">COMUNE DI MARTINSICURO  - </t>
    </r>
    <r>
      <rPr>
        <b/>
        <sz val="12"/>
        <rFont val="Arial"/>
        <family val="2"/>
      </rPr>
      <t>FRAZIONE  VILLA ROSA - via Amendola</t>
    </r>
  </si>
  <si>
    <t>FA37</t>
  </si>
  <si>
    <t>FA28</t>
  </si>
  <si>
    <t>FA27</t>
  </si>
  <si>
    <t>FA29</t>
  </si>
  <si>
    <r>
      <t xml:space="preserve">UBICAZIONE: </t>
    </r>
    <r>
      <rPr>
        <sz val="12"/>
        <rFont val="Arial"/>
        <family val="2"/>
      </rPr>
      <t xml:space="preserve">COMUNE DI NERETO - </t>
    </r>
    <r>
      <rPr>
        <b/>
        <sz val="12"/>
        <rFont val="Arial"/>
        <family val="2"/>
      </rPr>
      <t>VIA MARCO IACHINI, 33</t>
    </r>
  </si>
  <si>
    <t>NOTE: EDIFICIO ADIBITO A SERT</t>
  </si>
  <si>
    <t>UBICAZIONE: COMUNE  DI   SANT'EGIDIO ALLA VIBRATA -  strada provinciale 14</t>
  </si>
  <si>
    <r>
      <t xml:space="preserve">NOTE:  </t>
    </r>
    <r>
      <rPr>
        <sz val="12"/>
        <rFont val="Arial"/>
        <family val="2"/>
      </rPr>
      <t xml:space="preserve">EDIFICIO ADIBITO A POLIAMBULATORIO </t>
    </r>
  </si>
  <si>
    <t>FA38</t>
  </si>
  <si>
    <t>FA32</t>
  </si>
  <si>
    <t xml:space="preserve"> - Superficie / Vani / Volume x tariffa riferita al Comune di appartenenza e alla destinazione d'uso.</t>
  </si>
  <si>
    <t xml:space="preserve"> - Per la valutazione catastale le relative rendite sono state  moltiplicate per gli indici moltiplicatori delle singole categorie immobiliari (100 / 34 / 50), stabiliti dalla  normativa.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</si>
  <si>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che, in contabilità, risultano registrate fatture per lavori capitalizzati negli anni 2011 e precedenti,  inferiori di € 567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</si>
  <si>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8" tint="-0.249977111117893"/>
        <rFont val="Arial"/>
        <family val="2"/>
      </rPr>
      <t xml:space="preserve">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
- dal fatto che i valori catastali (da rendita presunta) inseriti nella scheda tecnica, hanno subito un decremento rispetto alla prima iscrizione, che non è stato possibile riconciliare con la contabilità.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</si>
  <si>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 circa €/000 62 di valore iscritto in contabilità sul primo stato patrimoniale 1998, inferiore rispetto al valore iscritto nella scheda tecnica da rendita presunta; si precisa,  inoltre il fatto che  la consistenza catastale è  leggermente variatanel corso degli anni e non è stato possibile riconciliare tale variazione con la contabilità;
- dal fatto che la contabilità registra fatture per lavori capitalizzati sul fabbricato per un valore inferiore di c.a €/000 7 rispetto ai lavori di costruzione riportati nella scheda tecnica per gli anni 2009 e precedenti.</t>
    </r>
  </si>
  <si>
    <r>
      <t xml:space="preserve">INTESTAZIONE - TITOLO :       </t>
    </r>
    <r>
      <rPr>
        <sz val="12"/>
        <rFont val="Arial"/>
        <family val="2"/>
      </rPr>
      <t xml:space="preserve">AZIENDA UNITA' SANITARIA LOCALE - TERAMO  
                                                </t>
    </r>
  </si>
  <si>
    <t>da pag. 59 a pag. 65</t>
  </si>
  <si>
    <t>da pag. 68 a pag. 69</t>
  </si>
  <si>
    <t>da pag. 70 a pag. 73</t>
  </si>
  <si>
    <t>da pag. 74 a pag. 75</t>
  </si>
  <si>
    <t>da pag. 76 a pag. 77</t>
  </si>
  <si>
    <t xml:space="preserve">  pag. 78</t>
  </si>
  <si>
    <t>da pag. 79 a pag. 82</t>
  </si>
  <si>
    <t>da pag. 83 a pag. 84</t>
  </si>
  <si>
    <t>Il presente  Inventario n. 1  (Beni Indisponibili) si compone di n. 84 (ottantaquattro) pagine - inclusa la presente.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</si>
  <si>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al 31/12/2017, pari a c.a. €/000 -1.497, deriverebbe dal valore di prima iscrizione dell'immobil e dalle variazioni contabilizzate sullo stesso: in particolare, nel 1998,  la contabilità  ha iscritto il fabbricato con un valore comprensivo della rivalutazione catastale al 5% che il tabulato UTE computa a totale e non sulla singola scheda immobile ma, successivamente, nel 2002,  il valore contabile dell'immobile  è stato diminuito per riduzioni catastali per le quali non è stata possibile una precisa riconciliazione.
Tutti i lavori di costruzione rappresentati nel tabulato corrispondono alle fatture registrate in co.ge per ogni anno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</si>
  <si>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immobile;inoltre, nell'esercizio 2008 è stata registrata in co.ge una svalutazione per riduzione catastale, che rettifica il valore contabile del fabbricato per €/000 -376.
I lavori di costruzione riportati nella scheda tecnica corrispondono alle fatture per lavori registrate in contabilità per gli anni di riferimento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</si>
  <si>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che:
- la contabilità, nel 1998,  ha iscritto il fabbricato con un valore comprensivo della rivalutazione catastale al 5% che il tabulato UTE computa a totale e non sulla singola scheda immobile;
- il valore catastale dell'immobile, nel 2005, subisce un decremento di c.a €/000 900 rispetto all'inventario dell'anno precedente che non è stato possibile riconciliare con la contabilità (non risultano scritture specifiche nell'esercizio che riducono il valore contabile).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</si>
  <si>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 inoltre, nel 2012 viene iscritto in contabilità un'incremento del valore del fabbricato per attribuzione nuovi valori catastali;
- da  fatture per lavori capitalizzati sul fabbricato che sono state rilevate in contabilità negli anni 2006 (in particolare) e precedenti,per un importo complessivo di c.a €/000 12.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</si>
  <si>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immobile; si considera inoltre che, nel 2017, è stata contabilizzata una svalutazione nel 2017 imputata all'immobile per riduzioni di particelle catastali, per un importo di €/000 13.
</t>
    </r>
    <r>
      <rPr>
        <b/>
        <sz val="14"/>
        <color rgb="FFFF0000"/>
        <rFont val="Calibri"/>
        <family val="2"/>
        <scheme val="minor"/>
      </rPr>
      <t/>
    </r>
  </si>
  <si>
    <t>FA22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</si>
  <si>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
Tutti i lavori di costruzione riportati nell'inventario corrispondono alle fatture registrate in co.ge per ogni anno.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</si>
  <si>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 inoltre, la contabilità ha iscritto una svalutazione nell'sercizio 2016 pari a €7000 470
Tutti i lavori di costruzione riportati nell'inventario corrispondono alle fatture registrate in co.ge per ogni anno.
</t>
    </r>
    <r>
      <rPr>
        <b/>
        <sz val="14"/>
        <color rgb="FFFF0000"/>
        <rFont val="Calibri"/>
        <family val="2"/>
        <scheme val="minor"/>
      </rPr>
      <t/>
    </r>
  </si>
  <si>
    <t>Nota: il valore di costruzione: € 336.377,67 somma dei costi, oneri vari inclusi, sostenuti  al 31.12.2005 per i lavori di realizzazione del Distretto sanitario di base in Roseto - ex art. 20 L. 67/88; € 52.308,15 per raffrescamento al 31.12.09; € 6.204,02 al 31.12.2011.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</si>
  <si>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soltanto da €/000 44 di spese maggiori per lavori contabilizzati negli anni 2007 e precedenti, rispetto a quelli riportati nella scheda tecnica.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</si>
  <si>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 xml:space="preserve">
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co.ge ha iscritto il fabbricato ad un valore superiore rispetto a quello riportato dalla scheda tecnica,  comprensivo, tra l'altro della rivalutazione catastale del 5%.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</si>
  <si>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 
Il valore di costruzione del 2012 di € 2.776,95 riportato dalla scheda tecnica, corrisponde alle fatture rilevate in contabilità nello stesso anno.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</si>
  <si>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8" tint="-0.249977111117893"/>
        <rFont val="Arial"/>
        <family val="2"/>
      </rPr>
      <t xml:space="preserve"> A seguito della cessione dell'immobile in oggetto da parte del Comune di Roseto (Deliberazione DG n. 1088 del 12/07/2018 ), nell'esercizio 2018 il fabbricato  è stato inserito nell' inventario dei beni  immobili </t>
    </r>
    <r>
      <rPr>
        <b/>
        <i/>
        <sz val="10"/>
        <color theme="8" tint="-0.249977111117893"/>
        <rFont val="Arial"/>
        <family val="2"/>
      </rPr>
      <t>indisponibili</t>
    </r>
    <r>
      <rPr>
        <b/>
        <sz val="10"/>
        <color theme="8" tint="-0.249977111117893"/>
        <rFont val="Arial"/>
        <family val="2"/>
      </rPr>
      <t>così come comunicato dall'</t>
    </r>
    <r>
      <rPr>
        <b/>
        <i/>
        <sz val="10"/>
        <color theme="8" tint="-0.249977111117893"/>
        <rFont val="Arial"/>
        <family val="2"/>
      </rPr>
      <t>UOC Patrimonio, lavori e manutenzioni</t>
    </r>
    <r>
      <rPr>
        <b/>
        <sz val="10"/>
        <color theme="8" tint="-0.249977111117893"/>
        <rFont val="Arial"/>
        <family val="2"/>
      </rPr>
      <t>; di conseguenza, l'immobile è stato iscritto in contabilità e nel registro dei cespiti ammortizzabili nello stesso esercizio 2018. Si precisa che, il valore contabile di iscrizione è stato determinato dall'</t>
    </r>
    <r>
      <rPr>
        <b/>
        <i/>
        <sz val="10"/>
        <color theme="8" tint="-0.249977111117893"/>
        <rFont val="Arial"/>
        <family val="2"/>
      </rPr>
      <t xml:space="preserve"> UOC Patrimonio, lavori e manutenzioni</t>
    </r>
    <r>
      <rPr>
        <b/>
        <sz val="10"/>
        <color theme="8" tint="-0.249977111117893"/>
        <rFont val="Arial"/>
        <family val="2"/>
      </rPr>
      <t xml:space="preserve">, attribuendo un valore a mq. medio tra i valori minimi e massimi riportati dall’osservatorio dei valori dei beni immobiliari dell’Agenzia dell’Entrate. 
</t>
    </r>
  </si>
  <si>
    <r>
      <t xml:space="preserve">F03
</t>
    </r>
    <r>
      <rPr>
        <sz val="6"/>
        <rFont val="Arial"/>
        <family val="2"/>
      </rPr>
      <t xml:space="preserve"> in corso di costruz.</t>
    </r>
  </si>
  <si>
    <t>FA65</t>
  </si>
  <si>
    <r>
      <t xml:space="preserve">Il Dirigente
</t>
    </r>
    <r>
      <rPr>
        <b/>
        <i/>
        <sz val="10"/>
        <rFont val="Arial"/>
        <family val="2"/>
      </rPr>
      <t>(ing. Andrea Di Biagio)</t>
    </r>
  </si>
  <si>
    <t xml:space="preserve"> mc 3300 </t>
  </si>
  <si>
    <t>Aggiornato  al  31 dicembre 2019</t>
  </si>
  <si>
    <r>
      <t xml:space="preserve"> IL DIRETTORE  GENERALE F.F.
    </t>
    </r>
    <r>
      <rPr>
        <b/>
        <i/>
        <sz val="11"/>
        <rFont val="Arial"/>
        <family val="2"/>
      </rPr>
      <t>(Dott. Maurizio Di Giosia)</t>
    </r>
  </si>
  <si>
    <r>
      <t xml:space="preserve">Il Responsabile f.f. dell'U.O.C.
Patrimonio, Lavori e Manutenzioni
</t>
    </r>
    <r>
      <rPr>
        <b/>
        <i/>
        <sz val="10"/>
        <rFont val="Arial"/>
        <family val="2"/>
      </rPr>
      <t>(ing. Roberto Breda)</t>
    </r>
  </si>
  <si>
    <t>mc. 56.186
mq. 15.355</t>
  </si>
  <si>
    <t>mc 126.229
mq. 35.729</t>
  </si>
  <si>
    <t>F/2</t>
  </si>
  <si>
    <t>Ex Sanatorio</t>
  </si>
  <si>
    <t>Via Cesare Battisti - P.terra</t>
  </si>
  <si>
    <t>Via Cesare Battisti - P. primo</t>
  </si>
  <si>
    <t xml:space="preserve">Valore di  costruzione </t>
  </si>
  <si>
    <t>p. S1-T
RSA "1"</t>
  </si>
  <si>
    <t>p. S1-T
RSA "2"</t>
  </si>
  <si>
    <t>p. S1 - T
RSA "3"</t>
  </si>
  <si>
    <t>LAVORI DI MANUTENZIONE CAPITALIZZATA ANNO 2019</t>
  </si>
  <si>
    <t>VALORE CONTABILE AL 31/12/2019</t>
  </si>
  <si>
    <t>NOTA 2: Del valore di costruzione:
A)  euro 1.381.717,52 sono rappresentate dai costi, oneri vari inclusi, sostenuti al 31.12.2005 per i lavori di adeguamento Ospedale Atri e Sale Operatorie  e varie - ex art. 20 L. 67/68;
B)  €  2.459.536,27, oneri vari inclusi, sono rappresentati dai costi sostenuti per lavori straordinari c/o Ospedale Atri (Utic, Farmacia, Pronto Soccorso, Medicina, Endoscopia, Nefrologia, lav. straord. vari) al 31.12.2006.</t>
  </si>
  <si>
    <r>
      <t>Nota: Del valore di costruzione:  €  94.001,77, oneri vari inclusi, sono rappresentati dai costi sostenuti per lavori straordinari  al 31.12.2008; € 46,616,05 al 31.12.09; € 168.566,23 al 31.12.10; € 19.256,04 al 31.12.2011; € 86.162, 47 al 31.12.2012; € 227.197,42 al 31.12.2013; € 20.240,00 al 31.12.2015; € 12.319,56 al 31.12.2016;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€ 115.475,15 al 31.12.2018 Consolidamento e rimessa in pristino RSA 1; € 51.485,96 lavori amb. Med Sportiva al 31/12/2019; € 183.533,20 lavori c/o RSA n. 1 al 31/12/2019; € 84.280,16 lavori c/o RSA n.2 al 31/12/2019; € 93.332,27 messa in sicurezza rustico"steccone" al 31/12/2019.</t>
    </r>
  </si>
  <si>
    <t>NOTA: Il valore di costruzione pari ad Euro 467.226,59 , oneri vari inclusi, corrisponde ai costi sostenuti per lavori di adeguamento edificio in Via Fonte della Noce al 31.12.2005 e € 6.638,88 al 31.12.13; € 3.806,40 al 31.12.2017; € 14.844,96 al 31.12.2018 Progettazione per lavori di riparazione e miglioramento sismico; € 7.422,48 riparazione e miglioramento sismico al 31/12/2019.</t>
  </si>
  <si>
    <r>
      <t>Nota: Del  valore di costruzione € 460.519,42  al 31.12.2007;  € 195.332,46 al 31.12.200; € 19.566,83al 31.12.2009; € 17.043,83 al 31.12.2010; €  176.359,59 al 31.12.2011; €  221.078,93 al 31.12.12; € 116.613,37 al 31.12.13; € 16.100,45 al 31.12.14;  € 137.229,65 al 31.12.15; € 254.547,19 al 31.12.16; € 55.833,73 al 31.12.2017;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€ 211.323,52 al 31.12.2018  Realizzazione aula formazione, bonifica archivi, ripristino manto di copertura; € 237.593,23 vari al 31/12/2019.</t>
    </r>
  </si>
  <si>
    <r>
      <t xml:space="preserve">UBICAZIONE: </t>
    </r>
    <r>
      <rPr>
        <sz val="12"/>
        <rFont val="Arial"/>
        <family val="2"/>
      </rPr>
      <t>COMUNE  DI   TERAMO - via Fonte della Noce</t>
    </r>
  </si>
  <si>
    <r>
      <t xml:space="preserve">Nota: Del valore di costruzione: €  249.688,90, oneri vari inclusi, sono rappresentati dai costi sostenuti per lavori straordinari c/o  edificio in Via Cesare Battisti al 31.12.2004; € 6.888,00 al 31.12.2011; €  6.921,20 al 31.12.12; € 4.628,25 al 31.12.14; € 64.286,53 al 31.12.15; € 12.200,00 al 31.12.16; € 28.599,48 al 31.12.2017; 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€ 19.172,07 al 31/12/2018 Lavori di prevenzione incendi; € 750,00 al 31/12/2019.</t>
    </r>
  </si>
  <si>
    <t>Nota: del valoredi  costruzione:  Euro 369.658,23 sono rappresentate da costi, oneri vari inclusi, sostenuti al  31.12.2005 per i lavori di ristrutturazione DSB Montorio al Vomano - ex art. 20 L. 67/88; euro 224.503,53 al 31.12.2011 per Utap; euro 83.654,48 al 31.12.12; € 132.280,38 al 31.12.2017; € 55.329,14 al 31/12/2019 adeg. prev. incendi.</t>
  </si>
  <si>
    <t>NOTA: del valore totale € 27.347,02 al 31/12/2019 lavori finalizzati alla sicurezza guardie mediche</t>
  </si>
  <si>
    <t>Valore di costruzione al 31/12/2019</t>
  </si>
  <si>
    <t>Nota: del valore di costruzione:  €  68.337,96 al  2017; € 246.969,45 al 31/12/2018 per manutenzione straordinaria; € 217.073,07 al 31/12/2019 lavori vari.</t>
  </si>
  <si>
    <t>Nota: del valore di costruzione:  €  273.691,00 al 31/12/2019 lavori messa a norma.</t>
  </si>
  <si>
    <r>
      <t xml:space="preserve">NOTA: </t>
    </r>
    <r>
      <rPr>
        <sz val="12"/>
        <rFont val="Arial"/>
        <family val="2"/>
      </rPr>
      <t>del valore di costruzione: € 2.712.141,14 al 2011; € 168.553,92 per lavori anno 2013; € 5.390,00 al 31.12.16; € 43.862,47 al 31/12/2019 messa in sicurezza parziale facciate e accessi.</t>
    </r>
  </si>
  <si>
    <r>
      <t xml:space="preserve">Nota: </t>
    </r>
    <r>
      <rPr>
        <sz val="12"/>
        <rFont val="Arial"/>
        <family val="2"/>
      </rPr>
      <t>Del valore di costruzione: €   562.290,07 sono rappresentate dai costi, oneri vari inclusi, sostenuti al 31.12.2006 per i lavori di ristrutturazione Pad. Ovest - Ospedale Giulianova - ex art. 20 L. 67/88 + lav. straord. su elevatori; €  193.756,67 al 31.12.2007; € 38.600,96 al 31.12.09 per psich.; €  160.490,00 al 31.12.2011; €  51.451,19 al 31.12.12; € 178.880,97 al 31.12.2013; € 252.479,99 al 31.12.14; € 60.779,76 al 31.12.15; € 162.570,56 al 31.12.16;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€ 166.760,00 al 31.12./2018 Ristrutturazione Diabetologia e Endocrinologia; € 220.779,43 al 31/12/2019 rampa d'accesso e prev incendi Pad OVEST; € 52.038,69 al 31/12/2019 lav. prev. incendi e vari a pal. psichiatria.</t>
    </r>
  </si>
  <si>
    <t xml:space="preserve">NOTE: a) Padiglione OVEST; b) Palazzina ex Otorino - oggi Psichiatria; c) Palazzina Uffici </t>
  </si>
  <si>
    <t>Nota: Del valore totale: € 2.073.419,27 sono rappresentate dai costi, oneri vari inclusi, sostenuti al 31/12/2007 per i lavori Pad. Est Ospedale Giulianova - realizzazione nuovo Pronto Soccorso - e S.O.ex art. 20 L. 67/88; per altri lavori €  429.964,52 al 31.12.2008; € 216.656,00 al 31.12.09; €  7.206,23 al 31.12.2010; €  305.177,40 al 31.12.2011;€  382.869,60 al 31.12.12; € 32.259,00 al 31.12.2013; € 150.501,33  al 31.12.14; € 177.822,80 al 31.12.15; € 185.200,28 al 31.12.16; € 26.062,18 AL 31.12.2017; € 149.095,35 al 31/12/2018  realizzazione spogliatoio centralizzato e altri lavori; € 416.909,58 al 31/12/2019 prev. incendi e vari.</t>
  </si>
  <si>
    <t>totale</t>
  </si>
  <si>
    <t>Nota: del valore  di costruzione: € 52.708,75 al 31/12/2019 prev. Incendi e sicurezza guardia medica.</t>
  </si>
  <si>
    <r>
      <t>Nota: Del valore  di costruzione; € 246.502,30 somma dei costi, oneri vari inclusi, sostenuti   per i lavori straord. al 31.12.2009; € 108.257,65 al 31.12.2011; € 423.803,69 al 31.12.12; € 252.423,89 al 31.12.13; € 486.516,50 al 31.12.15; € 57.665,40 AL 31.12.16; € 239.137,61 al 31.12.2017;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€ 321.168,33 al 31/12/2018 Riparazione aria aspirata - Blocco operatorio - parto e altri lavori; € 343.984,65 al 31/12/2019 prev. incendi e altri lavori.</t>
    </r>
  </si>
  <si>
    <t xml:space="preserve">valore di costruzione al 31/12/2019 </t>
  </si>
  <si>
    <r>
      <t xml:space="preserve">Nota: 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€ 18.426,43  al 31/12/2018 Adeguamento prevenzione incendi; € 5.852,00 al 31/12/2019 man. Straord.</t>
    </r>
  </si>
  <si>
    <t xml:space="preserve">VALORE  DI  costruzione  </t>
  </si>
  <si>
    <r>
      <t xml:space="preserve">NOTA: </t>
    </r>
    <r>
      <rPr>
        <sz val="12"/>
        <rFont val="Arial"/>
        <family val="2"/>
      </rPr>
      <t>del valore di costruzione: € 2.776,95 al 31/12/2012; € 55.221,08 al 31/12/2019 prev. Incendi e sicurezza guardia medica.</t>
    </r>
  </si>
  <si>
    <t>valore di costruzione nel 2019</t>
  </si>
  <si>
    <t>OSPEDALE</t>
  </si>
  <si>
    <t>VALORE  DI  costruzione  anno 2019</t>
  </si>
  <si>
    <t>VALORE CONTABILE AL 31/12/2018</t>
  </si>
  <si>
    <t>Nota: Del valore totale pari a Euro 747.664,51:  costo di costruzione Euro 10.810,65  al 31.12.2009; € 25.381,86 al 31/12/2019 lavori riparazione porzione tetto.</t>
  </si>
  <si>
    <t>Nota: del valore di costruzione € 571.148,83 per lavori al 31.12.2012; € 1.993.665,87 per lavori al 31.12.13;  € 540.491,04 per lavori al 31.12.14;  € 266.340,65 per lavori al 31.12.15; € 66.583,70 al 31.12.16; € 15.600,82 al 31.12.2017; € 16.179,91 al 31/12/2018 Impianto HVAC e altri lavori; € 34.096,58 al 31/12/2019.</t>
  </si>
  <si>
    <t>SVALUTAZIONI CONTABILIZZATE anno 2019 (VARIAZIONI CATASTALI)</t>
  </si>
  <si>
    <t>Nota:del valore di costruzione:  €  10.235.827,38 costi lav. Straord., oneri vari inclusi, sostenuti al 31.12.2007; €  647.645,09 al 31.12.2008; €  1.088.931,28 al 31.12.2009; €  1.820.206,23 al 31.12.2010; €  1.138.191,49 al 31.12.2011; €  39.328,52 al 31.12.12; € 338.239,76 al 31.12.13;     €  1.938.043,98 al 31.12.14; e 2.776.346,47 al 31.12.15; € 2.999.797,97 al 31.12.16; € 2.879.875,07 al 31.12.2017; € 3.502.150,4  al 31/12/2018 Lavori di adeguamento e messa a norma vari reparti; € 2.0025.668,88 al 31/12/2019 lavori vari.</t>
  </si>
  <si>
    <t>Nota: Del valore di costruzione:  € 668.515,40 sono rappresentati dai costi, oneri vari inclusi, sostenuti al 31.12.2005 per i lavori di realizzazione n. 2 sale Emodinamica (escluso forniture) presso  Ospedale Villa Mosca - 2° lotto; altri lavori €  8.760,00 al 31.12.2007; €  12.600,00 al 31.12.09; €  175.631,98 al 31.12.10; €  63.606,20 al 31.12.2011; € 179.009,01 al 31.12.14; € 32.223,40  al 31.12.15; € 353.318,72,00 al 31.12.16; € 104.219,44 al 31.12.2017; € 28.231,96  al 31/12/2018 per lavori di riqualificazione Rep. Dialisi; € 264.745,98 vari al 31/12/2019.</t>
  </si>
  <si>
    <r>
      <t xml:space="preserve"> C) € 479.476,59 lavori vari al 31.12.2007; € 1.037.598,17 lavori vari al 31.12.2008; € 947.192,43 al 31.12.2009; € 749.148,32 lavori vari al 31.12.2010; € 84.144,43 al 31.12.2011; €  129.340,14 al 31.12.12;  € 224.102,89 al 31.12.13; € 69.839,00 al 31.12.14; € 76.548,00 al 31.12.15; € 182.848,31 al 31.12.16; € 129.505,57 al 31.12.2017;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€ 468.728,21 al 31/12/2018 per lavori di adeguamento e messa in sicurezza; € 1.537.308,83 al 31/12/2019 lavori vari.</t>
    </r>
  </si>
  <si>
    <t>Nota: del valore di costruzione:  €  17.632,80 sono rappresentate da costi, oneri vari inclusi, sostenuti al  31.12.2008.</t>
  </si>
  <si>
    <r>
      <t xml:space="preserve">Nota: 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Euro  583.091,62 sono rappresentate dai costi, oneri vari inclusi, ex art. 20 L.67/88 al 2010; euro 221.861,93 al 31.12.2011; € 5.892,86 al 31.12.14; € 3531,66 al 31.12.15; € 1.742,16 AL 31.12.16; € 1.742,16 al 31.12.2017; € 5.696,91  al 31/12/2018 Riparazione per instabilità geomorfologiche; € 140.294,08 al 31/12/2019  Riparazione per instabilità geomorfologiche.</t>
    </r>
  </si>
  <si>
    <r>
      <t xml:space="preserve">NOTA: </t>
    </r>
    <r>
      <rPr>
        <sz val="12"/>
        <rFont val="Arial"/>
        <family val="2"/>
      </rPr>
      <t>del valore di costruzione: € 10.681,08 al 31/12/2019.</t>
    </r>
  </si>
  <si>
    <t>valore di costruzione al 31/12/2019</t>
  </si>
  <si>
    <r>
      <t xml:space="preserve">VALORE  TOTALE </t>
    </r>
    <r>
      <rPr>
        <b/>
        <sz val="8"/>
        <rFont val="Arial"/>
        <family val="2"/>
      </rPr>
      <t xml:space="preserve">(escluso valore part.1408/10 e 12)  </t>
    </r>
  </si>
  <si>
    <t>Teramo lì …………………………………………..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</si>
  <si>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 inoltre, è stata registrata in contabilità una svalutazione per variazioni catastali che riduce il valore contabile del fabbricato per €/000 155 che compensa l'effetto incrementativo della rivalutazione sull'iscrizione iniziale;
-da alcune fatture registrate in contabilità e capitalizzate sul fabbricato, relative agli anni 2007 e precedenti (€/000 c.a 89).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</si>
</sst>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0;[Red]0.00"/>
    <numFmt numFmtId="166" formatCode="&quot;€&quot;\ #,##0.00;[Red]&quot;€&quot;\ #,##0.00"/>
    <numFmt numFmtId="167" formatCode="[$€-2]\ #,##0.00;\-[$€-2]\ #,##0.00"/>
    <numFmt numFmtId="168" formatCode="#,##0.00\ &quot;€&quot;;[Red]#,##0.00\ &quot;€&quot;"/>
  </numFmts>
  <fonts count="5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8" tint="-0.249977111117893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i/>
      <sz val="10"/>
      <color theme="8" tint="-0.249977111117893"/>
      <name val="Arial"/>
      <family val="2"/>
    </font>
    <font>
      <b/>
      <sz val="16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8" tint="-0.249977111117893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Times"/>
      <family val="1"/>
    </font>
    <font>
      <sz val="11"/>
      <color theme="1"/>
      <name val="Times"/>
      <family val="1"/>
    </font>
    <font>
      <b/>
      <sz val="36"/>
      <name val="Times"/>
      <family val="1"/>
    </font>
    <font>
      <b/>
      <sz val="32"/>
      <name val="Times"/>
      <family val="1"/>
    </font>
    <font>
      <sz val="10"/>
      <name val="Times"/>
      <family val="1"/>
    </font>
    <font>
      <sz val="10"/>
      <color theme="1"/>
      <name val="Times"/>
      <family val="1"/>
    </font>
    <font>
      <b/>
      <sz val="10"/>
      <name val="Times"/>
      <family val="1"/>
    </font>
    <font>
      <b/>
      <sz val="10"/>
      <color theme="1"/>
      <name val="Times"/>
      <family val="1"/>
    </font>
    <font>
      <b/>
      <sz val="34"/>
      <name val="Times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 style="slantDashDot">
        <color theme="4"/>
      </left>
      <right/>
      <top style="slantDashDot">
        <color theme="4"/>
      </top>
      <bottom style="slantDashDot">
        <color theme="4"/>
      </bottom>
      <diagonal/>
    </border>
    <border>
      <left/>
      <right/>
      <top style="slantDashDot">
        <color theme="4"/>
      </top>
      <bottom style="slantDashDot">
        <color theme="4"/>
      </bottom>
      <diagonal/>
    </border>
    <border>
      <left/>
      <right style="slantDashDot">
        <color theme="4"/>
      </right>
      <top style="slantDashDot">
        <color theme="4"/>
      </top>
      <bottom style="slantDashDot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slantDashDot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/>
      <diagonal/>
    </border>
    <border>
      <left style="slant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36">
    <xf numFmtId="0" fontId="0" fillId="0" borderId="0"/>
    <xf numFmtId="43" fontId="3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992">
    <xf numFmtId="0" fontId="0" fillId="0" borderId="0" xfId="0"/>
    <xf numFmtId="0" fontId="1" fillId="0" borderId="0" xfId="0" applyFont="1"/>
    <xf numFmtId="41" fontId="2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0" fontId="2" fillId="0" borderId="0" xfId="0" applyFont="1"/>
    <xf numFmtId="41" fontId="7" fillId="0" borderId="6" xfId="0" applyNumberFormat="1" applyFont="1" applyBorder="1"/>
    <xf numFmtId="0" fontId="8" fillId="0" borderId="7" xfId="0" applyFont="1" applyBorder="1"/>
    <xf numFmtId="41" fontId="8" fillId="0" borderId="7" xfId="0" applyNumberFormat="1" applyFont="1" applyBorder="1"/>
    <xf numFmtId="41" fontId="2" fillId="0" borderId="8" xfId="0" applyNumberFormat="1" applyFont="1" applyBorder="1"/>
    <xf numFmtId="0" fontId="8" fillId="0" borderId="9" xfId="0" applyFont="1" applyBorder="1"/>
    <xf numFmtId="41" fontId="8" fillId="0" borderId="9" xfId="0" applyNumberFormat="1" applyFont="1" applyBorder="1"/>
    <xf numFmtId="41" fontId="2" fillId="0" borderId="10" xfId="0" applyNumberFormat="1" applyFont="1" applyBorder="1"/>
    <xf numFmtId="0" fontId="8" fillId="0" borderId="11" xfId="0" applyFont="1" applyBorder="1"/>
    <xf numFmtId="41" fontId="8" fillId="0" borderId="11" xfId="0" applyNumberFormat="1" applyFont="1" applyBorder="1"/>
    <xf numFmtId="41" fontId="2" fillId="0" borderId="12" xfId="0" applyNumberFormat="1" applyFont="1" applyBorder="1"/>
    <xf numFmtId="164" fontId="8" fillId="0" borderId="0" xfId="0" applyNumberFormat="1" applyFont="1"/>
    <xf numFmtId="0" fontId="8" fillId="0" borderId="0" xfId="0" applyFont="1"/>
    <xf numFmtId="0" fontId="8" fillId="0" borderId="9" xfId="0" applyFont="1" applyBorder="1" applyAlignment="1"/>
    <xf numFmtId="0" fontId="1" fillId="0" borderId="9" xfId="0" applyFont="1" applyBorder="1" applyAlignment="1"/>
    <xf numFmtId="41" fontId="8" fillId="0" borderId="0" xfId="0" applyNumberFormat="1" applyFont="1"/>
    <xf numFmtId="41" fontId="7" fillId="0" borderId="4" xfId="0" applyNumberFormat="1" applyFont="1" applyBorder="1"/>
    <xf numFmtId="41" fontId="9" fillId="0" borderId="16" xfId="0" applyNumberFormat="1" applyFont="1" applyBorder="1"/>
    <xf numFmtId="0" fontId="7" fillId="0" borderId="0" xfId="0" applyFont="1"/>
    <xf numFmtId="0" fontId="11" fillId="0" borderId="0" xfId="0" applyFont="1" applyAlignment="1">
      <alignment horizontal="center" vertical="center"/>
    </xf>
    <xf numFmtId="0" fontId="11" fillId="0" borderId="9" xfId="0" applyFont="1" applyBorder="1"/>
    <xf numFmtId="0" fontId="11" fillId="0" borderId="0" xfId="0" applyFont="1"/>
    <xf numFmtId="0" fontId="11" fillId="0" borderId="9" xfId="0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right"/>
    </xf>
    <xf numFmtId="164" fontId="11" fillId="0" borderId="9" xfId="0" applyNumberFormat="1" applyFont="1" applyFill="1" applyBorder="1"/>
    <xf numFmtId="164" fontId="2" fillId="0" borderId="9" xfId="0" applyNumberFormat="1" applyFont="1" applyFill="1" applyBorder="1"/>
    <xf numFmtId="0" fontId="11" fillId="0" borderId="0" xfId="0" applyFont="1" applyFill="1"/>
    <xf numFmtId="0" fontId="11" fillId="0" borderId="9" xfId="0" applyFont="1" applyFill="1" applyBorder="1"/>
    <xf numFmtId="0" fontId="11" fillId="0" borderId="9" xfId="0" applyFont="1" applyFill="1" applyBorder="1" applyAlignment="1">
      <alignment horizontal="right"/>
    </xf>
    <xf numFmtId="164" fontId="11" fillId="0" borderId="9" xfId="0" applyNumberFormat="1" applyFont="1" applyBorder="1"/>
    <xf numFmtId="164" fontId="2" fillId="0" borderId="9" xfId="0" applyNumberFormat="1" applyFont="1" applyBorder="1"/>
    <xf numFmtId="0" fontId="11" fillId="0" borderId="9" xfId="0" applyNumberFormat="1" applyFont="1" applyBorder="1" applyAlignment="1">
      <alignment horizontal="right"/>
    </xf>
    <xf numFmtId="20" fontId="11" fillId="0" borderId="9" xfId="0" quotePrefix="1" applyNumberFormat="1" applyFont="1" applyBorder="1" applyAlignment="1">
      <alignment horizontal="right"/>
    </xf>
    <xf numFmtId="20" fontId="11" fillId="0" borderId="9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/>
    </xf>
    <xf numFmtId="0" fontId="11" fillId="0" borderId="9" xfId="0" quotePrefix="1" applyNumberFormat="1" applyFont="1" applyBorder="1" applyAlignment="1">
      <alignment horizontal="right"/>
    </xf>
    <xf numFmtId="0" fontId="11" fillId="0" borderId="9" xfId="0" quotePrefix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10" fillId="0" borderId="9" xfId="0" applyNumberFormat="1" applyFont="1" applyBorder="1"/>
    <xf numFmtId="0" fontId="10" fillId="0" borderId="0" xfId="0" applyFont="1"/>
    <xf numFmtId="46" fontId="11" fillId="0" borderId="7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20" fontId="11" fillId="0" borderId="9" xfId="0" applyNumberFormat="1" applyFont="1" applyFill="1" applyBorder="1" applyAlignment="1">
      <alignment horizontal="right"/>
    </xf>
    <xf numFmtId="41" fontId="2" fillId="0" borderId="9" xfId="0" applyNumberFormat="1" applyFont="1" applyBorder="1" applyAlignment="1">
      <alignment horizontal="center" vertical="center"/>
    </xf>
    <xf numFmtId="41" fontId="2" fillId="0" borderId="9" xfId="0" applyNumberFormat="1" applyFont="1" applyBorder="1"/>
    <xf numFmtId="41" fontId="11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vertical="center" wrapText="1"/>
    </xf>
    <xf numFmtId="3" fontId="9" fillId="0" borderId="9" xfId="0" applyNumberFormat="1" applyFont="1" applyBorder="1"/>
    <xf numFmtId="0" fontId="9" fillId="0" borderId="0" xfId="0" applyFont="1"/>
    <xf numFmtId="0" fontId="11" fillId="0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 wrapText="1"/>
    </xf>
    <xf numFmtId="164" fontId="11" fillId="0" borderId="9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164" fontId="11" fillId="0" borderId="9" xfId="0" applyNumberFormat="1" applyFont="1" applyBorder="1" applyAlignment="1">
      <alignment vertical="center"/>
    </xf>
    <xf numFmtId="164" fontId="2" fillId="0" borderId="9" xfId="0" applyNumberFormat="1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164" fontId="11" fillId="0" borderId="15" xfId="0" applyNumberFormat="1" applyFont="1" applyFill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164" fontId="2" fillId="0" borderId="0" xfId="0" applyNumberFormat="1" applyFont="1" applyBorder="1"/>
    <xf numFmtId="166" fontId="10" fillId="0" borderId="9" xfId="0" applyNumberFormat="1" applyFont="1" applyBorder="1"/>
    <xf numFmtId="41" fontId="11" fillId="0" borderId="0" xfId="0" applyNumberFormat="1" applyFont="1"/>
    <xf numFmtId="164" fontId="11" fillId="0" borderId="0" xfId="0" applyNumberFormat="1" applyFont="1"/>
    <xf numFmtId="164" fontId="2" fillId="0" borderId="9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vertical="center" wrapText="1"/>
    </xf>
    <xf numFmtId="164" fontId="10" fillId="0" borderId="9" xfId="0" applyNumberFormat="1" applyFont="1" applyFill="1" applyBorder="1"/>
    <xf numFmtId="3" fontId="2" fillId="0" borderId="0" xfId="0" applyNumberFormat="1" applyFont="1" applyBorder="1"/>
    <xf numFmtId="0" fontId="11" fillId="0" borderId="9" xfId="0" applyFont="1" applyBorder="1" applyAlignment="1">
      <alignment horizontal="center" vertical="top"/>
    </xf>
    <xf numFmtId="164" fontId="11" fillId="0" borderId="0" xfId="0" applyNumberFormat="1" applyFont="1" applyBorder="1" applyAlignment="1">
      <alignment vertical="center" wrapText="1"/>
    </xf>
    <xf numFmtId="41" fontId="10" fillId="0" borderId="0" xfId="0" applyNumberFormat="1" applyFont="1"/>
    <xf numFmtId="164" fontId="11" fillId="0" borderId="0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11" fillId="0" borderId="9" xfId="0" applyNumberFormat="1" applyFont="1" applyBorder="1" applyAlignment="1">
      <alignment horizontal="right" vertical="center" wrapText="1"/>
    </xf>
    <xf numFmtId="41" fontId="11" fillId="0" borderId="7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/>
    <xf numFmtId="0" fontId="14" fillId="0" borderId="0" xfId="0" applyFont="1"/>
    <xf numFmtId="0" fontId="11" fillId="0" borderId="9" xfId="0" applyFont="1" applyFill="1" applyBorder="1" applyAlignment="1">
      <alignment vertical="top" wrapText="1"/>
    </xf>
    <xf numFmtId="0" fontId="11" fillId="0" borderId="9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20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/>
    <xf numFmtId="164" fontId="2" fillId="0" borderId="0" xfId="0" applyNumberFormat="1" applyFont="1" applyFill="1" applyBorder="1"/>
    <xf numFmtId="0" fontId="11" fillId="2" borderId="9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10" fillId="0" borderId="11" xfId="0" applyNumberFormat="1" applyFont="1" applyBorder="1"/>
    <xf numFmtId="0" fontId="11" fillId="0" borderId="9" xfId="0" applyFont="1" applyBorder="1" applyAlignment="1">
      <alignment horizontal="center" wrapText="1"/>
    </xf>
    <xf numFmtId="0" fontId="10" fillId="0" borderId="0" xfId="0" applyFont="1" applyBorder="1"/>
    <xf numFmtId="164" fontId="10" fillId="0" borderId="9" xfId="0" applyNumberFormat="1" applyFont="1" applyBorder="1" applyAlignment="1">
      <alignment horizontal="center"/>
    </xf>
    <xf numFmtId="0" fontId="10" fillId="0" borderId="23" xfId="0" applyFont="1" applyBorder="1" applyAlignment="1"/>
    <xf numFmtId="164" fontId="10" fillId="0" borderId="38" xfId="0" applyNumberFormat="1" applyFont="1" applyBorder="1" applyAlignment="1">
      <alignment horizontal="right" vertical="top" wrapText="1"/>
    </xf>
    <xf numFmtId="0" fontId="11" fillId="0" borderId="11" xfId="0" applyFont="1" applyBorder="1"/>
    <xf numFmtId="166" fontId="2" fillId="0" borderId="9" xfId="0" applyNumberFormat="1" applyFont="1" applyBorder="1" applyAlignment="1">
      <alignment horizontal="right" vertical="center"/>
    </xf>
    <xf numFmtId="166" fontId="11" fillId="0" borderId="9" xfId="0" applyNumberFormat="1" applyFont="1" applyBorder="1" applyAlignment="1">
      <alignment horizontal="right" vertical="center" wrapText="1"/>
    </xf>
    <xf numFmtId="164" fontId="10" fillId="0" borderId="9" xfId="0" applyNumberFormat="1" applyFont="1" applyBorder="1" applyAlignment="1">
      <alignment horizontal="right" vertical="top" wrapText="1"/>
    </xf>
    <xf numFmtId="166" fontId="10" fillId="0" borderId="9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vertical="center"/>
    </xf>
    <xf numFmtId="164" fontId="11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4" fontId="11" fillId="0" borderId="11" xfId="0" applyNumberFormat="1" applyFont="1" applyBorder="1"/>
    <xf numFmtId="164" fontId="10" fillId="0" borderId="32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top"/>
    </xf>
    <xf numFmtId="164" fontId="11" fillId="0" borderId="9" xfId="0" applyNumberFormat="1" applyFont="1" applyBorder="1" applyAlignment="1">
      <alignment horizontal="right" vertical="top"/>
    </xf>
    <xf numFmtId="166" fontId="10" fillId="0" borderId="0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top"/>
    </xf>
    <xf numFmtId="0" fontId="11" fillId="0" borderId="9" xfId="0" applyFont="1" applyBorder="1" applyAlignment="1">
      <alignment vertical="top"/>
    </xf>
    <xf numFmtId="0" fontId="2" fillId="0" borderId="9" xfId="0" applyFont="1" applyBorder="1" applyAlignment="1">
      <alignment horizontal="right"/>
    </xf>
    <xf numFmtId="0" fontId="11" fillId="0" borderId="9" xfId="0" applyFont="1" applyBorder="1" applyAlignment="1">
      <alignment vertical="top" wrapText="1"/>
    </xf>
    <xf numFmtId="164" fontId="10" fillId="0" borderId="9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164" fontId="11" fillId="0" borderId="9" xfId="0" applyNumberFormat="1" applyFont="1" applyBorder="1" applyAlignment="1">
      <alignment horizontal="right" wrapText="1"/>
    </xf>
    <xf numFmtId="46" fontId="11" fillId="0" borderId="9" xfId="0" applyNumberFormat="1" applyFont="1" applyBorder="1" applyAlignment="1">
      <alignment horizontal="right"/>
    </xf>
    <xf numFmtId="166" fontId="11" fillId="0" borderId="9" xfId="0" applyNumberFormat="1" applyFont="1" applyBorder="1"/>
    <xf numFmtId="166" fontId="2" fillId="0" borderId="9" xfId="0" applyNumberFormat="1" applyFont="1" applyBorder="1"/>
    <xf numFmtId="0" fontId="11" fillId="0" borderId="9" xfId="0" applyNumberFormat="1" applyFont="1" applyBorder="1" applyAlignment="1">
      <alignment horizontal="center" vertical="center" wrapText="1"/>
    </xf>
    <xf numFmtId="43" fontId="11" fillId="0" borderId="9" xfId="0" applyNumberFormat="1" applyFont="1" applyBorder="1" applyAlignment="1">
      <alignment horizontal="center" vertical="center" wrapText="1"/>
    </xf>
    <xf numFmtId="43" fontId="2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right"/>
    </xf>
    <xf numFmtId="164" fontId="2" fillId="3" borderId="9" xfId="0" applyNumberFormat="1" applyFont="1" applyFill="1" applyBorder="1"/>
    <xf numFmtId="164" fontId="16" fillId="3" borderId="9" xfId="0" applyNumberFormat="1" applyFont="1" applyFill="1" applyBorder="1" applyAlignment="1">
      <alignment horizontal="left" wrapText="1"/>
    </xf>
    <xf numFmtId="0" fontId="2" fillId="0" borderId="0" xfId="0" applyFont="1" applyBorder="1"/>
    <xf numFmtId="0" fontId="2" fillId="0" borderId="9" xfId="0" applyFont="1" applyBorder="1"/>
    <xf numFmtId="0" fontId="11" fillId="0" borderId="9" xfId="0" applyFont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left" wrapText="1"/>
    </xf>
    <xf numFmtId="164" fontId="11" fillId="0" borderId="7" xfId="0" applyNumberFormat="1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left" wrapText="1"/>
    </xf>
    <xf numFmtId="0" fontId="1" fillId="0" borderId="9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top"/>
    </xf>
    <xf numFmtId="164" fontId="2" fillId="0" borderId="15" xfId="0" applyNumberFormat="1" applyFont="1" applyBorder="1"/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right" vertical="top"/>
    </xf>
    <xf numFmtId="164" fontId="11" fillId="0" borderId="9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center" wrapText="1"/>
    </xf>
    <xf numFmtId="164" fontId="2" fillId="0" borderId="0" xfId="0" applyNumberFormat="1" applyFont="1"/>
    <xf numFmtId="44" fontId="11" fillId="0" borderId="0" xfId="0" applyNumberFormat="1" applyFont="1"/>
    <xf numFmtId="0" fontId="21" fillId="0" borderId="0" xfId="0" applyFont="1"/>
    <xf numFmtId="0" fontId="20" fillId="0" borderId="0" xfId="0" applyFont="1" applyBorder="1" applyAlignment="1">
      <alignment horizontal="center" vertical="top"/>
    </xf>
    <xf numFmtId="0" fontId="4" fillId="0" borderId="0" xfId="0" applyFont="1" applyBorder="1"/>
    <xf numFmtId="0" fontId="1" fillId="0" borderId="0" xfId="0" applyFont="1" applyBorder="1"/>
    <xf numFmtId="164" fontId="2" fillId="0" borderId="28" xfId="0" applyNumberFormat="1" applyFont="1" applyBorder="1" applyAlignment="1">
      <alignment horizontal="center" vertical="center"/>
    </xf>
    <xf numFmtId="0" fontId="16" fillId="0" borderId="0" xfId="0" applyFont="1" applyBorder="1"/>
    <xf numFmtId="164" fontId="2" fillId="3" borderId="27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27" xfId="0" applyNumberFormat="1" applyFont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34" xfId="0" applyNumberFormat="1" applyFont="1" applyBorder="1" applyAlignment="1">
      <alignment vertical="center" wrapText="1"/>
    </xf>
    <xf numFmtId="164" fontId="2" fillId="0" borderId="4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3" borderId="9" xfId="0" applyNumberFormat="1" applyFont="1" applyFill="1" applyBorder="1" applyAlignment="1">
      <alignment vertical="center" wrapText="1"/>
    </xf>
    <xf numFmtId="0" fontId="9" fillId="0" borderId="36" xfId="0" applyFont="1" applyBorder="1" applyAlignment="1">
      <alignment horizontal="center" wrapText="1"/>
    </xf>
    <xf numFmtId="164" fontId="9" fillId="0" borderId="37" xfId="0" applyNumberFormat="1" applyFont="1" applyBorder="1" applyAlignment="1">
      <alignment vertical="center" wrapText="1"/>
    </xf>
    <xf numFmtId="0" fontId="9" fillId="0" borderId="0" xfId="0" applyFont="1" applyBorder="1"/>
    <xf numFmtId="0" fontId="12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 wrapText="1"/>
    </xf>
    <xf numFmtId="0" fontId="12" fillId="0" borderId="0" xfId="0" applyFont="1" applyBorder="1"/>
    <xf numFmtId="164" fontId="2" fillId="0" borderId="24" xfId="0" applyNumberFormat="1" applyFont="1" applyBorder="1" applyAlignment="1">
      <alignment horizontal="right" wrapText="1"/>
    </xf>
    <xf numFmtId="164" fontId="2" fillId="3" borderId="27" xfId="0" applyNumberFormat="1" applyFont="1" applyFill="1" applyBorder="1" applyAlignment="1">
      <alignment horizontal="right"/>
    </xf>
    <xf numFmtId="164" fontId="2" fillId="3" borderId="25" xfId="0" applyNumberFormat="1" applyFont="1" applyFill="1" applyBorder="1" applyAlignment="1">
      <alignment horizontal="right"/>
    </xf>
    <xf numFmtId="164" fontId="2" fillId="0" borderId="25" xfId="0" applyNumberFormat="1" applyFont="1" applyBorder="1"/>
    <xf numFmtId="164" fontId="2" fillId="0" borderId="13" xfId="0" applyNumberFormat="1" applyFont="1" applyBorder="1"/>
    <xf numFmtId="164" fontId="2" fillId="4" borderId="11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/>
    <xf numFmtId="164" fontId="2" fillId="0" borderId="2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22" fillId="3" borderId="9" xfId="0" applyNumberFormat="1" applyFont="1" applyFill="1" applyBorder="1" applyAlignment="1">
      <alignment vertical="center" wrapText="1"/>
    </xf>
    <xf numFmtId="0" fontId="22" fillId="0" borderId="0" xfId="0" applyFont="1" applyBorder="1"/>
    <xf numFmtId="164" fontId="9" fillId="0" borderId="44" xfId="0" applyNumberFormat="1" applyFont="1" applyBorder="1" applyAlignment="1">
      <alignment vertical="center" wrapText="1"/>
    </xf>
    <xf numFmtId="164" fontId="2" fillId="3" borderId="28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4" fontId="9" fillId="3" borderId="13" xfId="0" applyNumberFormat="1" applyFont="1" applyFill="1" applyBorder="1" applyAlignment="1">
      <alignment vertical="center" wrapText="1"/>
    </xf>
    <xf numFmtId="164" fontId="9" fillId="3" borderId="9" xfId="0" applyNumberFormat="1" applyFont="1" applyFill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top"/>
    </xf>
    <xf numFmtId="164" fontId="2" fillId="3" borderId="11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4" borderId="24" xfId="0" applyNumberFormat="1" applyFont="1" applyFill="1" applyBorder="1" applyAlignment="1">
      <alignment horizontal="center" vertical="top"/>
    </xf>
    <xf numFmtId="164" fontId="2" fillId="0" borderId="4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/>
    <xf numFmtId="164" fontId="9" fillId="0" borderId="13" xfId="0" applyNumberFormat="1" applyFont="1" applyBorder="1" applyAlignment="1">
      <alignment vertical="center" wrapText="1"/>
    </xf>
    <xf numFmtId="0" fontId="9" fillId="3" borderId="0" xfId="0" applyFont="1" applyFill="1" applyBorder="1"/>
    <xf numFmtId="164" fontId="12" fillId="0" borderId="0" xfId="0" applyNumberFormat="1" applyFont="1" applyBorder="1" applyAlignment="1">
      <alignment horizontal="left" wrapText="1"/>
    </xf>
    <xf numFmtId="0" fontId="15" fillId="0" borderId="0" xfId="0" applyFont="1" applyBorder="1"/>
    <xf numFmtId="0" fontId="12" fillId="0" borderId="45" xfId="0" applyFont="1" applyBorder="1" applyAlignment="1">
      <alignment horizontal="center" wrapText="1"/>
    </xf>
    <xf numFmtId="164" fontId="12" fillId="0" borderId="7" xfId="0" applyNumberFormat="1" applyFont="1" applyBorder="1" applyAlignment="1">
      <alignment vertical="center" wrapText="1"/>
    </xf>
    <xf numFmtId="164" fontId="12" fillId="0" borderId="25" xfId="0" applyNumberFormat="1" applyFont="1" applyBorder="1" applyAlignment="1">
      <alignment vertical="center" wrapText="1"/>
    </xf>
    <xf numFmtId="0" fontId="24" fillId="3" borderId="43" xfId="0" applyFont="1" applyFill="1" applyBorder="1" applyAlignment="1">
      <alignment horizontal="center" wrapText="1"/>
    </xf>
    <xf numFmtId="164" fontId="25" fillId="3" borderId="9" xfId="0" applyNumberFormat="1" applyFont="1" applyFill="1" applyBorder="1" applyAlignment="1">
      <alignment vertical="center" wrapText="1"/>
    </xf>
    <xf numFmtId="164" fontId="23" fillId="3" borderId="13" xfId="0" applyNumberFormat="1" applyFont="1" applyFill="1" applyBorder="1" applyAlignment="1">
      <alignment vertical="center" wrapText="1"/>
    </xf>
    <xf numFmtId="0" fontId="24" fillId="0" borderId="0" xfId="0" applyFont="1" applyBorder="1"/>
    <xf numFmtId="0" fontId="12" fillId="0" borderId="43" xfId="0" applyFont="1" applyBorder="1" applyAlignment="1">
      <alignment horizontal="center" wrapText="1"/>
    </xf>
    <xf numFmtId="164" fontId="9" fillId="0" borderId="9" xfId="0" applyNumberFormat="1" applyFont="1" applyBorder="1" applyAlignment="1">
      <alignment vertical="center" wrapText="1"/>
    </xf>
    <xf numFmtId="0" fontId="12" fillId="3" borderId="43" xfId="0" applyFont="1" applyFill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164" fontId="15" fillId="0" borderId="0" xfId="0" applyNumberFormat="1" applyFont="1"/>
    <xf numFmtId="164" fontId="12" fillId="0" borderId="0" xfId="0" applyNumberFormat="1" applyFont="1"/>
    <xf numFmtId="0" fontId="15" fillId="0" borderId="0" xfId="0" applyFont="1"/>
    <xf numFmtId="0" fontId="12" fillId="0" borderId="4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23" fillId="2" borderId="0" xfId="0" applyFont="1" applyFill="1" applyBorder="1"/>
    <xf numFmtId="0" fontId="9" fillId="2" borderId="0" xfId="0" applyFont="1" applyFill="1" applyBorder="1"/>
    <xf numFmtId="164" fontId="10" fillId="0" borderId="15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50" xfId="0" applyFont="1" applyBorder="1" applyAlignment="1">
      <alignment vertical="top" wrapText="1"/>
    </xf>
    <xf numFmtId="0" fontId="12" fillId="0" borderId="52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64" fontId="10" fillId="0" borderId="0" xfId="0" applyNumberFormat="1" applyFont="1" applyBorder="1" applyAlignment="1">
      <alignment horizontal="center" vertical="center" wrapText="1"/>
    </xf>
    <xf numFmtId="44" fontId="9" fillId="0" borderId="0" xfId="0" applyNumberFormat="1" applyFont="1"/>
    <xf numFmtId="168" fontId="11" fillId="0" borderId="0" xfId="0" applyNumberFormat="1" applyFont="1"/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164" fontId="2" fillId="2" borderId="0" xfId="0" applyNumberFormat="1" applyFont="1" applyFill="1"/>
    <xf numFmtId="44" fontId="9" fillId="0" borderId="0" xfId="0" applyNumberFormat="1" applyFont="1" applyBorder="1"/>
    <xf numFmtId="44" fontId="16" fillId="0" borderId="0" xfId="0" applyNumberFormat="1" applyFont="1" applyBorder="1"/>
    <xf numFmtId="0" fontId="9" fillId="0" borderId="39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164" fontId="1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164" fontId="2" fillId="4" borderId="9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 wrapText="1"/>
    </xf>
    <xf numFmtId="164" fontId="2" fillId="0" borderId="54" xfId="0" applyNumberFormat="1" applyFont="1" applyBorder="1" applyAlignment="1">
      <alignment vertical="center" wrapText="1"/>
    </xf>
    <xf numFmtId="164" fontId="2" fillId="0" borderId="55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vertical="center" wrapText="1"/>
    </xf>
    <xf numFmtId="164" fontId="2" fillId="0" borderId="35" xfId="0" applyNumberFormat="1" applyFont="1" applyBorder="1" applyAlignment="1">
      <alignment vertical="center" wrapText="1"/>
    </xf>
    <xf numFmtId="164" fontId="22" fillId="3" borderId="55" xfId="0" applyNumberFormat="1" applyFont="1" applyFill="1" applyBorder="1" applyAlignment="1">
      <alignment vertical="center" wrapText="1"/>
    </xf>
    <xf numFmtId="164" fontId="2" fillId="0" borderId="55" xfId="0" applyNumberFormat="1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top"/>
    </xf>
    <xf numFmtId="164" fontId="2" fillId="4" borderId="9" xfId="0" applyNumberFormat="1" applyFont="1" applyFill="1" applyBorder="1" applyAlignment="1">
      <alignment horizontal="center" vertical="top"/>
    </xf>
    <xf numFmtId="164" fontId="2" fillId="4" borderId="9" xfId="0" applyNumberFormat="1" applyFont="1" applyFill="1" applyBorder="1" applyAlignment="1">
      <alignment horizontal="center"/>
    </xf>
    <xf numFmtId="164" fontId="23" fillId="3" borderId="9" xfId="0" applyNumberFormat="1" applyFont="1" applyFill="1" applyBorder="1" applyAlignment="1">
      <alignment vertical="center" wrapText="1"/>
    </xf>
    <xf numFmtId="164" fontId="9" fillId="0" borderId="34" xfId="0" applyNumberFormat="1" applyFont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vertical="center" wrapText="1"/>
    </xf>
    <xf numFmtId="0" fontId="12" fillId="0" borderId="39" xfId="0" applyFont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center" vertical="center" wrapText="1"/>
    </xf>
    <xf numFmtId="164" fontId="12" fillId="0" borderId="41" xfId="0" applyNumberFormat="1" applyFont="1" applyBorder="1" applyAlignment="1">
      <alignment horizontal="center" vertical="center" wrapText="1"/>
    </xf>
    <xf numFmtId="164" fontId="9" fillId="0" borderId="54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vertical="center" wrapText="1"/>
    </xf>
    <xf numFmtId="164" fontId="24" fillId="3" borderId="55" xfId="0" applyNumberFormat="1" applyFont="1" applyFill="1" applyBorder="1" applyAlignment="1">
      <alignment vertical="center" wrapText="1"/>
    </xf>
    <xf numFmtId="44" fontId="12" fillId="0" borderId="0" xfId="0" applyNumberFormat="1" applyFont="1" applyBorder="1"/>
    <xf numFmtId="0" fontId="2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164" fontId="9" fillId="0" borderId="31" xfId="0" applyNumberFormat="1" applyFont="1" applyBorder="1" applyAlignment="1">
      <alignment horizontal="center" vertical="center" wrapText="1"/>
    </xf>
    <xf numFmtId="164" fontId="9" fillId="0" borderId="41" xfId="0" applyNumberFormat="1" applyFont="1" applyBorder="1" applyAlignment="1">
      <alignment horizontal="center" vertical="center" wrapText="1"/>
    </xf>
    <xf numFmtId="164" fontId="9" fillId="0" borderId="3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wrapText="1"/>
    </xf>
    <xf numFmtId="0" fontId="2" fillId="2" borderId="0" xfId="0" applyFont="1" applyFill="1"/>
    <xf numFmtId="164" fontId="26" fillId="0" borderId="0" xfId="0" applyNumberFormat="1" applyFont="1"/>
    <xf numFmtId="164" fontId="16" fillId="0" borderId="0" xfId="0" applyNumberFormat="1" applyFont="1" applyBorder="1"/>
    <xf numFmtId="164" fontId="3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16" fillId="0" borderId="0" xfId="0" applyFont="1" applyAlignment="1">
      <alignment horizontal="center" vertical="center"/>
    </xf>
    <xf numFmtId="164" fontId="10" fillId="0" borderId="0" xfId="0" applyNumberFormat="1" applyFont="1"/>
    <xf numFmtId="0" fontId="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64" fontId="10" fillId="0" borderId="32" xfId="0" applyNumberFormat="1" applyFont="1" applyBorder="1"/>
    <xf numFmtId="164" fontId="10" fillId="0" borderId="9" xfId="0" applyNumberFormat="1" applyFont="1" applyBorder="1" applyAlignment="1">
      <alignment horizontal="right" wrapText="1"/>
    </xf>
    <xf numFmtId="164" fontId="2" fillId="3" borderId="55" xfId="0" applyNumberFormat="1" applyFont="1" applyFill="1" applyBorder="1" applyAlignment="1">
      <alignment vertical="center" wrapText="1"/>
    </xf>
    <xf numFmtId="164" fontId="9" fillId="0" borderId="38" xfId="0" applyNumberFormat="1" applyFont="1" applyBorder="1" applyAlignment="1">
      <alignment vertical="center" wrapText="1"/>
    </xf>
    <xf numFmtId="164" fontId="9" fillId="3" borderId="55" xfId="0" applyNumberFormat="1" applyFont="1" applyFill="1" applyBorder="1" applyAlignment="1">
      <alignment vertical="center" wrapText="1"/>
    </xf>
    <xf numFmtId="164" fontId="9" fillId="0" borderId="55" xfId="0" applyNumberFormat="1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0" fontId="11" fillId="2" borderId="0" xfId="0" applyFont="1" applyFill="1"/>
    <xf numFmtId="41" fontId="11" fillId="2" borderId="0" xfId="0" applyNumberFormat="1" applyFont="1" applyFill="1"/>
    <xf numFmtId="41" fontId="2" fillId="2" borderId="0" xfId="0" applyNumberFormat="1" applyFont="1" applyFill="1"/>
    <xf numFmtId="164" fontId="11" fillId="2" borderId="0" xfId="0" applyNumberFormat="1" applyFont="1" applyFill="1"/>
    <xf numFmtId="0" fontId="17" fillId="2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17" fillId="2" borderId="0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43" fontId="0" fillId="0" borderId="0" xfId="1" applyFont="1"/>
    <xf numFmtId="164" fontId="34" fillId="5" borderId="35" xfId="0" applyNumberFormat="1" applyFont="1" applyFill="1" applyBorder="1" applyAlignment="1"/>
    <xf numFmtId="164" fontId="35" fillId="5" borderId="55" xfId="0" applyNumberFormat="1" applyFont="1" applyFill="1" applyBorder="1" applyAlignment="1"/>
    <xf numFmtId="164" fontId="35" fillId="5" borderId="56" xfId="0" applyNumberFormat="1" applyFont="1" applyFill="1" applyBorder="1" applyAlignment="1"/>
    <xf numFmtId="164" fontId="34" fillId="5" borderId="54" xfId="0" applyNumberFormat="1" applyFont="1" applyFill="1" applyBorder="1" applyAlignment="1"/>
    <xf numFmtId="0" fontId="32" fillId="0" borderId="0" xfId="0" applyFont="1"/>
    <xf numFmtId="0" fontId="10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43" fontId="32" fillId="0" borderId="0" xfId="1" applyFont="1"/>
    <xf numFmtId="0" fontId="2" fillId="0" borderId="0" xfId="0" applyFont="1" applyFill="1"/>
    <xf numFmtId="41" fontId="2" fillId="0" borderId="9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/>
    <xf numFmtId="0" fontId="11" fillId="0" borderId="11" xfId="0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>
      <alignment vertical="center"/>
    </xf>
    <xf numFmtId="164" fontId="10" fillId="0" borderId="35" xfId="0" applyNumberFormat="1" applyFont="1" applyFill="1" applyBorder="1"/>
    <xf numFmtId="164" fontId="10" fillId="0" borderId="38" xfId="0" applyNumberFormat="1" applyFont="1" applyFill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29" fillId="0" borderId="0" xfId="0" applyFont="1"/>
    <xf numFmtId="0" fontId="35" fillId="0" borderId="0" xfId="0" applyFont="1"/>
    <xf numFmtId="0" fontId="35" fillId="0" borderId="0" xfId="0" applyFont="1" applyFill="1"/>
    <xf numFmtId="164" fontId="34" fillId="5" borderId="32" xfId="0" applyNumberFormat="1" applyFont="1" applyFill="1" applyBorder="1" applyAlignment="1"/>
    <xf numFmtId="0" fontId="35" fillId="0" borderId="0" xfId="0" applyFont="1" applyBorder="1"/>
    <xf numFmtId="0" fontId="35" fillId="0" borderId="0" xfId="0" applyFont="1" applyAlignment="1">
      <alignment vertical="center"/>
    </xf>
    <xf numFmtId="43" fontId="11" fillId="0" borderId="0" xfId="1" applyFont="1"/>
    <xf numFmtId="43" fontId="2" fillId="0" borderId="0" xfId="1" applyFont="1"/>
    <xf numFmtId="43" fontId="35" fillId="0" borderId="0" xfId="1" applyFont="1"/>
    <xf numFmtId="0" fontId="11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35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9" fillId="0" borderId="0" xfId="0" applyNumberFormat="1" applyFont="1" applyBorder="1"/>
    <xf numFmtId="0" fontId="10" fillId="0" borderId="0" xfId="0" applyFont="1" applyBorder="1" applyAlignment="1">
      <alignment wrapText="1"/>
    </xf>
    <xf numFmtId="3" fontId="11" fillId="0" borderId="0" xfId="0" applyNumberFormat="1" applyFont="1" applyBorder="1"/>
    <xf numFmtId="3" fontId="11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11" fillId="0" borderId="9" xfId="0" applyNumberFormat="1" applyFont="1" applyBorder="1" applyAlignment="1">
      <alignment horizontal="right" vertical="center"/>
    </xf>
    <xf numFmtId="46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166" fontId="10" fillId="0" borderId="10" xfId="0" applyNumberFormat="1" applyFont="1" applyBorder="1" applyAlignment="1">
      <alignment vertical="center"/>
    </xf>
    <xf numFmtId="166" fontId="11" fillId="0" borderId="9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right" vertical="center"/>
    </xf>
    <xf numFmtId="166" fontId="10" fillId="0" borderId="9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horizontal="left" wrapText="1"/>
    </xf>
    <xf numFmtId="0" fontId="2" fillId="0" borderId="9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43" fontId="0" fillId="0" borderId="0" xfId="0" applyNumberFormat="1"/>
    <xf numFmtId="164" fontId="7" fillId="0" borderId="0" xfId="0" applyNumberFormat="1" applyFont="1"/>
    <xf numFmtId="43" fontId="7" fillId="0" borderId="0" xfId="1" applyFont="1"/>
    <xf numFmtId="43" fontId="7" fillId="6" borderId="0" xfId="1" applyFont="1" applyFill="1"/>
    <xf numFmtId="164" fontId="34" fillId="5" borderId="54" xfId="0" applyNumberFormat="1" applyFont="1" applyFill="1" applyBorder="1" applyAlignment="1">
      <alignment horizontal="center" vertical="center"/>
    </xf>
    <xf numFmtId="0" fontId="40" fillId="0" borderId="0" xfId="0" applyFont="1"/>
    <xf numFmtId="0" fontId="40" fillId="0" borderId="0" xfId="0" applyFont="1" applyBorder="1" applyAlignment="1">
      <alignment horizontal="center" vertical="center"/>
    </xf>
    <xf numFmtId="0" fontId="40" fillId="0" borderId="0" xfId="0" applyFont="1" applyFill="1"/>
    <xf numFmtId="0" fontId="40" fillId="0" borderId="0" xfId="0" applyFont="1" applyAlignment="1">
      <alignment horizontal="center" vertical="center"/>
    </xf>
    <xf numFmtId="44" fontId="40" fillId="0" borderId="0" xfId="0" applyNumberFormat="1" applyFont="1"/>
    <xf numFmtId="0" fontId="40" fillId="0" borderId="0" xfId="0" applyFont="1" applyAlignment="1">
      <alignment vertical="center" wrapText="1"/>
    </xf>
    <xf numFmtId="0" fontId="40" fillId="0" borderId="0" xfId="0" applyFont="1" applyBorder="1"/>
    <xf numFmtId="0" fontId="40" fillId="0" borderId="0" xfId="0" applyFont="1" applyAlignment="1">
      <alignment vertical="center"/>
    </xf>
    <xf numFmtId="44" fontId="40" fillId="0" borderId="0" xfId="0" applyNumberFormat="1" applyFont="1" applyBorder="1"/>
    <xf numFmtId="0" fontId="40" fillId="0" borderId="0" xfId="0" applyFont="1" applyAlignment="1">
      <alignment vertical="top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164" fontId="10" fillId="0" borderId="49" xfId="0" applyNumberFormat="1" applyFont="1" applyBorder="1"/>
    <xf numFmtId="0" fontId="9" fillId="0" borderId="0" xfId="0" applyFont="1" applyAlignment="1">
      <alignment vertical="center"/>
    </xf>
    <xf numFmtId="164" fontId="10" fillId="0" borderId="40" xfId="0" applyNumberFormat="1" applyFont="1" applyBorder="1" applyAlignment="1">
      <alignment vertical="center"/>
    </xf>
    <xf numFmtId="0" fontId="40" fillId="0" borderId="0" xfId="0" applyFont="1" applyAlignment="1">
      <alignment horizontal="center"/>
    </xf>
    <xf numFmtId="0" fontId="1" fillId="0" borderId="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11" fillId="0" borderId="29" xfId="0" applyNumberFormat="1" applyFont="1" applyBorder="1" applyAlignment="1">
      <alignment horizontal="right" vertical="center" wrapText="1"/>
    </xf>
    <xf numFmtId="164" fontId="10" fillId="0" borderId="29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/>
    </xf>
    <xf numFmtId="167" fontId="11" fillId="0" borderId="11" xfId="0" applyNumberFormat="1" applyFont="1" applyBorder="1" applyAlignment="1">
      <alignment horizontal="right" vertical="top" wrapText="1"/>
    </xf>
    <xf numFmtId="0" fontId="11" fillId="0" borderId="15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Border="1" applyAlignment="1">
      <alignment vertical="top" wrapText="1"/>
    </xf>
    <xf numFmtId="0" fontId="10" fillId="0" borderId="9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41" fontId="11" fillId="0" borderId="9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2" fillId="0" borderId="0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/>
    </xf>
    <xf numFmtId="0" fontId="2" fillId="0" borderId="0" xfId="0" applyFont="1" applyBorder="1"/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24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top" wrapText="1"/>
    </xf>
    <xf numFmtId="0" fontId="7" fillId="0" borderId="0" xfId="0" applyFont="1" applyAlignment="1"/>
    <xf numFmtId="164" fontId="11" fillId="0" borderId="9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/>
    </xf>
    <xf numFmtId="0" fontId="11" fillId="0" borderId="0" xfId="0" applyFont="1" applyFill="1" applyBorder="1" applyAlignment="1">
      <alignment vertical="top" wrapText="1"/>
    </xf>
    <xf numFmtId="164" fontId="2" fillId="0" borderId="9" xfId="0" applyNumberFormat="1" applyFont="1" applyBorder="1" applyAlignment="1">
      <alignment horizontal="center"/>
    </xf>
    <xf numFmtId="0" fontId="1" fillId="0" borderId="28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41" fillId="0" borderId="0" xfId="0" applyFont="1"/>
    <xf numFmtId="164" fontId="41" fillId="0" borderId="0" xfId="0" applyNumberFormat="1" applyFont="1"/>
    <xf numFmtId="0" fontId="41" fillId="0" borderId="0" xfId="0" applyFont="1" applyAlignment="1">
      <alignment vertical="top"/>
    </xf>
    <xf numFmtId="0" fontId="2" fillId="0" borderId="13" xfId="0" applyFont="1" applyBorder="1" applyAlignment="1">
      <alignment horizontal="center" wrapText="1"/>
    </xf>
    <xf numFmtId="0" fontId="10" fillId="0" borderId="28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 wrapText="1"/>
    </xf>
    <xf numFmtId="0" fontId="2" fillId="0" borderId="0" xfId="0" applyFont="1" applyBorder="1"/>
    <xf numFmtId="0" fontId="11" fillId="0" borderId="0" xfId="0" applyFont="1" applyAlignment="1">
      <alignment vertical="top"/>
    </xf>
    <xf numFmtId="0" fontId="42" fillId="0" borderId="0" xfId="0" applyFont="1"/>
    <xf numFmtId="0" fontId="42" fillId="0" borderId="0" xfId="0" applyFont="1" applyBorder="1" applyAlignment="1">
      <alignment vertical="center"/>
    </xf>
    <xf numFmtId="0" fontId="42" fillId="0" borderId="0" xfId="0" applyFont="1" applyFill="1"/>
    <xf numFmtId="0" fontId="42" fillId="0" borderId="0" xfId="0" applyFont="1" applyBorder="1"/>
    <xf numFmtId="43" fontId="40" fillId="0" borderId="0" xfId="1" applyFont="1"/>
    <xf numFmtId="0" fontId="42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43" fontId="29" fillId="0" borderId="0" xfId="1" applyFont="1"/>
    <xf numFmtId="0" fontId="2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35" fillId="0" borderId="0" xfId="0" applyFont="1" applyFill="1" applyBorder="1"/>
    <xf numFmtId="0" fontId="9" fillId="0" borderId="0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1" fontId="13" fillId="0" borderId="0" xfId="0" applyNumberFormat="1" applyFont="1" applyAlignment="1">
      <alignment horizontal="center" vertical="center" wrapText="1"/>
    </xf>
    <xf numFmtId="41" fontId="9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41" fontId="42" fillId="0" borderId="0" xfId="0" applyNumberFormat="1" applyFont="1"/>
    <xf numFmtId="164" fontId="42" fillId="0" borderId="0" xfId="0" applyNumberFormat="1" applyFont="1"/>
    <xf numFmtId="41" fontId="42" fillId="0" borderId="16" xfId="0" applyNumberFormat="1" applyFont="1" applyBorder="1"/>
    <xf numFmtId="0" fontId="42" fillId="0" borderId="9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right"/>
    </xf>
    <xf numFmtId="164" fontId="43" fillId="0" borderId="0" xfId="0" applyNumberFormat="1" applyFont="1" applyFill="1" applyBorder="1" applyAlignment="1"/>
    <xf numFmtId="0" fontId="42" fillId="0" borderId="9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center" vertical="center"/>
    </xf>
    <xf numFmtId="166" fontId="42" fillId="0" borderId="0" xfId="0" applyNumberFormat="1" applyFont="1" applyAlignment="1">
      <alignment horizontal="center" vertical="center"/>
    </xf>
    <xf numFmtId="166" fontId="42" fillId="0" borderId="0" xfId="0" applyNumberFormat="1" applyFont="1" applyAlignment="1">
      <alignment vertical="center"/>
    </xf>
    <xf numFmtId="0" fontId="42" fillId="3" borderId="0" xfId="0" applyFont="1" applyFill="1"/>
    <xf numFmtId="0" fontId="40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5" fillId="0" borderId="0" xfId="0" applyFont="1"/>
    <xf numFmtId="0" fontId="15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36" fillId="0" borderId="13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5" fillId="0" borderId="26" xfId="0" applyFont="1" applyBorder="1"/>
    <xf numFmtId="0" fontId="1" fillId="0" borderId="70" xfId="0" applyFont="1" applyBorder="1" applyAlignment="1">
      <alignment vertical="top" wrapText="1"/>
    </xf>
    <xf numFmtId="0" fontId="35" fillId="0" borderId="23" xfId="0" applyFont="1" applyBorder="1"/>
    <xf numFmtId="164" fontId="34" fillId="5" borderId="3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41" fontId="11" fillId="0" borderId="0" xfId="0" applyNumberFormat="1" applyFont="1" applyAlignment="1">
      <alignment vertical="top"/>
    </xf>
    <xf numFmtId="41" fontId="2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0" fontId="42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vertical="top" wrapText="1"/>
    </xf>
    <xf numFmtId="0" fontId="46" fillId="0" borderId="3" xfId="0" applyFont="1" applyFill="1" applyBorder="1"/>
    <xf numFmtId="0" fontId="47" fillId="0" borderId="0" xfId="0" applyFont="1"/>
    <xf numFmtId="0" fontId="46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11" fillId="0" borderId="0" xfId="0" applyFont="1" applyAlignment="1"/>
    <xf numFmtId="0" fontId="10" fillId="0" borderId="0" xfId="0" applyFont="1" applyFill="1" applyAlignment="1"/>
    <xf numFmtId="164" fontId="9" fillId="0" borderId="0" xfId="0" applyNumberFormat="1" applyFont="1" applyAlignment="1">
      <alignment wrapText="1"/>
    </xf>
    <xf numFmtId="0" fontId="11" fillId="0" borderId="0" xfId="0" applyFont="1" applyFill="1" applyAlignment="1"/>
    <xf numFmtId="0" fontId="2" fillId="0" borderId="0" xfId="0" applyFont="1" applyFill="1" applyAlignment="1"/>
    <xf numFmtId="164" fontId="11" fillId="0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/>
    <xf numFmtId="164" fontId="11" fillId="0" borderId="9" xfId="0" applyNumberFormat="1" applyFont="1" applyFill="1" applyBorder="1" applyAlignment="1">
      <alignment horizontal="right"/>
    </xf>
    <xf numFmtId="164" fontId="11" fillId="0" borderId="9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164" fontId="10" fillId="0" borderId="15" xfId="0" applyNumberFormat="1" applyFont="1" applyBorder="1"/>
    <xf numFmtId="0" fontId="11" fillId="0" borderId="0" xfId="0" applyFont="1" applyAlignment="1">
      <alignment vertical="top"/>
    </xf>
    <xf numFmtId="164" fontId="9" fillId="0" borderId="0" xfId="0" applyNumberFormat="1" applyFont="1" applyBorder="1" applyAlignment="1">
      <alignment vertical="center" wrapText="1"/>
    </xf>
    <xf numFmtId="0" fontId="11" fillId="0" borderId="9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2" fillId="7" borderId="9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/>
    <xf numFmtId="164" fontId="1" fillId="0" borderId="0" xfId="0" applyNumberFormat="1" applyFont="1" applyBorder="1"/>
    <xf numFmtId="164" fontId="9" fillId="2" borderId="0" xfId="0" applyNumberFormat="1" applyFont="1" applyFill="1" applyBorder="1"/>
    <xf numFmtId="164" fontId="7" fillId="0" borderId="6" xfId="0" applyNumberFormat="1" applyFont="1" applyBorder="1" applyAlignment="1">
      <alignment vertical="center" wrapText="1"/>
    </xf>
    <xf numFmtId="164" fontId="0" fillId="0" borderId="0" xfId="0" applyNumberFormat="1" applyBorder="1"/>
    <xf numFmtId="0" fontId="0" fillId="0" borderId="0" xfId="0" applyBorder="1"/>
    <xf numFmtId="0" fontId="10" fillId="0" borderId="0" xfId="0" applyFont="1" applyBorder="1" applyAlignment="1">
      <alignment horizontal="right" vertical="top"/>
    </xf>
    <xf numFmtId="0" fontId="11" fillId="0" borderId="9" xfId="0" applyFont="1" applyBorder="1" applyAlignment="1">
      <alignment horizontal="center" vertical="center"/>
    </xf>
    <xf numFmtId="164" fontId="21" fillId="0" borderId="0" xfId="0" applyNumberFormat="1" applyFont="1"/>
    <xf numFmtId="164" fontId="10" fillId="2" borderId="9" xfId="0" applyNumberFormat="1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44" fontId="9" fillId="2" borderId="0" xfId="0" applyNumberFormat="1" applyFont="1" applyFill="1" applyBorder="1"/>
    <xf numFmtId="164" fontId="12" fillId="0" borderId="6" xfId="0" applyNumberFormat="1" applyFont="1" applyBorder="1" applyAlignment="1">
      <alignment horizontal="center" vertical="center" wrapText="1"/>
    </xf>
    <xf numFmtId="164" fontId="12" fillId="0" borderId="4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0" fillId="0" borderId="1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26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5" borderId="57" xfId="0" applyFont="1" applyFill="1" applyBorder="1" applyAlignment="1">
      <alignment horizontal="right"/>
    </xf>
    <xf numFmtId="0" fontId="9" fillId="5" borderId="58" xfId="0" applyFont="1" applyFill="1" applyBorder="1" applyAlignment="1">
      <alignment horizontal="right"/>
    </xf>
    <xf numFmtId="0" fontId="9" fillId="5" borderId="59" xfId="0" applyFont="1" applyFill="1" applyBorder="1" applyAlignment="1">
      <alignment horizontal="right"/>
    </xf>
    <xf numFmtId="0" fontId="35" fillId="5" borderId="60" xfId="0" applyFont="1" applyFill="1" applyBorder="1" applyAlignment="1">
      <alignment horizontal="right"/>
    </xf>
    <xf numFmtId="0" fontId="35" fillId="5" borderId="14" xfId="0" applyFont="1" applyFill="1" applyBorder="1" applyAlignment="1">
      <alignment horizontal="right"/>
    </xf>
    <xf numFmtId="0" fontId="35" fillId="5" borderId="15" xfId="0" applyFont="1" applyFill="1" applyBorder="1" applyAlignment="1">
      <alignment horizontal="right"/>
    </xf>
    <xf numFmtId="0" fontId="2" fillId="5" borderId="61" xfId="0" applyFont="1" applyFill="1" applyBorder="1" applyAlignment="1">
      <alignment horizontal="right"/>
    </xf>
    <xf numFmtId="0" fontId="2" fillId="5" borderId="62" xfId="0" applyFont="1" applyFill="1" applyBorder="1" applyAlignment="1">
      <alignment horizontal="right"/>
    </xf>
    <xf numFmtId="0" fontId="2" fillId="5" borderId="63" xfId="0" applyFont="1" applyFill="1" applyBorder="1" applyAlignment="1">
      <alignment horizontal="right"/>
    </xf>
    <xf numFmtId="0" fontId="34" fillId="5" borderId="4" xfId="0" applyFont="1" applyFill="1" applyBorder="1" applyAlignment="1">
      <alignment horizontal="right"/>
    </xf>
    <xf numFmtId="0" fontId="34" fillId="5" borderId="5" xfId="0" applyFont="1" applyFill="1" applyBorder="1" applyAlignment="1">
      <alignment horizontal="right"/>
    </xf>
    <xf numFmtId="0" fontId="34" fillId="5" borderId="30" xfId="0" applyFont="1" applyFill="1" applyBorder="1" applyAlignment="1">
      <alignment horizontal="right"/>
    </xf>
    <xf numFmtId="0" fontId="34" fillId="5" borderId="47" xfId="0" applyFont="1" applyFill="1" applyBorder="1" applyAlignment="1">
      <alignment horizontal="right"/>
    </xf>
    <xf numFmtId="0" fontId="34" fillId="5" borderId="64" xfId="0" applyFont="1" applyFill="1" applyBorder="1" applyAlignment="1">
      <alignment horizontal="right"/>
    </xf>
    <xf numFmtId="0" fontId="34" fillId="5" borderId="8" xfId="0" applyFont="1" applyFill="1" applyBorder="1" applyAlignment="1">
      <alignment horizontal="right"/>
    </xf>
    <xf numFmtId="0" fontId="36" fillId="0" borderId="13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2" fillId="0" borderId="7" xfId="0" applyFont="1" applyBorder="1" applyAlignment="1">
      <alignment vertical="center" wrapText="1"/>
    </xf>
    <xf numFmtId="0" fontId="10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36" fillId="0" borderId="13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7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/>
    <xf numFmtId="0" fontId="10" fillId="0" borderId="0" xfId="0" applyFont="1" applyFill="1" applyAlignment="1"/>
    <xf numFmtId="0" fontId="11" fillId="0" borderId="9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left" wrapText="1"/>
    </xf>
    <xf numFmtId="41" fontId="11" fillId="0" borderId="11" xfId="0" applyNumberFormat="1" applyFont="1" applyFill="1" applyBorder="1" applyAlignment="1">
      <alignment horizontal="center" vertical="center"/>
    </xf>
    <xf numFmtId="41" fontId="11" fillId="0" borderId="7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/>
    </xf>
    <xf numFmtId="0" fontId="12" fillId="0" borderId="65" xfId="0" applyFont="1" applyBorder="1" applyAlignment="1">
      <alignment horizontal="right"/>
    </xf>
    <xf numFmtId="0" fontId="12" fillId="0" borderId="66" xfId="0" applyFont="1" applyBorder="1" applyAlignment="1">
      <alignment horizontal="right"/>
    </xf>
    <xf numFmtId="0" fontId="12" fillId="0" borderId="67" xfId="0" applyFont="1" applyBorder="1" applyAlignment="1">
      <alignment horizontal="right"/>
    </xf>
    <xf numFmtId="0" fontId="11" fillId="0" borderId="26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7" fillId="0" borderId="13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right" vertical="center" wrapText="1"/>
    </xf>
    <xf numFmtId="0" fontId="37" fillId="0" borderId="15" xfId="0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13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7" fillId="5" borderId="13" xfId="0" applyFont="1" applyFill="1" applyBorder="1" applyAlignment="1">
      <alignment vertical="top" wrapText="1"/>
    </xf>
    <xf numFmtId="0" fontId="7" fillId="5" borderId="14" xfId="0" applyFont="1" applyFill="1" applyBorder="1" applyAlignment="1">
      <alignment vertical="top" wrapText="1"/>
    </xf>
    <xf numFmtId="0" fontId="7" fillId="5" borderId="15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41" fontId="1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41" fontId="2" fillId="0" borderId="9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3" fontId="11" fillId="0" borderId="11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42" fillId="0" borderId="24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54" fillId="0" borderId="1" xfId="0" applyFont="1" applyFill="1" applyBorder="1" applyAlignment="1">
      <alignment horizontal="center"/>
    </xf>
    <xf numFmtId="0" fontId="5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wrapText="1"/>
    </xf>
    <xf numFmtId="0" fontId="11" fillId="0" borderId="26" xfId="0" applyFont="1" applyBorder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1" fillId="0" borderId="26" xfId="0" applyFont="1" applyBorder="1" applyAlignment="1">
      <alignment horizontal="left" vertical="center" wrapText="1"/>
    </xf>
    <xf numFmtId="0" fontId="34" fillId="5" borderId="57" xfId="0" applyFont="1" applyFill="1" applyBorder="1" applyAlignment="1">
      <alignment horizontal="right"/>
    </xf>
    <xf numFmtId="0" fontId="34" fillId="5" borderId="58" xfId="0" applyFont="1" applyFill="1" applyBorder="1" applyAlignment="1">
      <alignment horizontal="right"/>
    </xf>
    <xf numFmtId="0" fontId="34" fillId="5" borderId="59" xfId="0" applyFont="1" applyFill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42" fillId="0" borderId="13" xfId="0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42" fillId="0" borderId="1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0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41" fontId="11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/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0" fontId="9" fillId="0" borderId="0" xfId="0" applyFont="1" applyBorder="1" applyAlignment="1"/>
    <xf numFmtId="0" fontId="11" fillId="0" borderId="0" xfId="0" applyFont="1" applyFill="1" applyBorder="1" applyAlignment="1">
      <alignment vertical="top" wrapText="1"/>
    </xf>
    <xf numFmtId="0" fontId="10" fillId="0" borderId="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10" fillId="0" borderId="9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64" fontId="11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166" fontId="2" fillId="0" borderId="11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top"/>
    </xf>
    <xf numFmtId="0" fontId="10" fillId="0" borderId="27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13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vertical="top" wrapText="1"/>
    </xf>
    <xf numFmtId="0" fontId="36" fillId="0" borderId="14" xfId="0" applyFont="1" applyFill="1" applyBorder="1" applyAlignment="1">
      <alignment vertical="top" wrapText="1"/>
    </xf>
    <xf numFmtId="0" fontId="36" fillId="0" borderId="15" xfId="0" applyFont="1" applyFill="1" applyBorder="1" applyAlignment="1">
      <alignment vertical="top" wrapText="1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42" fillId="0" borderId="0" xfId="0" applyFont="1" applyBorder="1" applyAlignment="1">
      <alignment vertical="top"/>
    </xf>
    <xf numFmtId="0" fontId="7" fillId="0" borderId="0" xfId="0" applyFont="1" applyAlignment="1"/>
    <xf numFmtId="0" fontId="11" fillId="0" borderId="0" xfId="0" applyFont="1" applyAlignment="1">
      <alignment vertical="top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textRotation="255" wrapText="1"/>
    </xf>
    <xf numFmtId="0" fontId="11" fillId="0" borderId="24" xfId="0" applyFont="1" applyBorder="1" applyAlignment="1">
      <alignment horizontal="center" vertical="top" textRotation="255" wrapText="1"/>
    </xf>
    <xf numFmtId="0" fontId="11" fillId="0" borderId="7" xfId="0" applyFont="1" applyBorder="1" applyAlignment="1">
      <alignment horizontal="center" vertical="top" textRotation="255" wrapText="1"/>
    </xf>
    <xf numFmtId="0" fontId="10" fillId="0" borderId="28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69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0" fillId="0" borderId="7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justify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24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justify"/>
    </xf>
    <xf numFmtId="164" fontId="2" fillId="0" borderId="7" xfId="0" applyNumberFormat="1" applyFont="1" applyBorder="1" applyAlignment="1">
      <alignment horizontal="center" vertical="justify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164" fontId="22" fillId="3" borderId="0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horizontal="center" wrapText="1"/>
    </xf>
    <xf numFmtId="164" fontId="2" fillId="0" borderId="64" xfId="0" applyNumberFormat="1" applyFont="1" applyBorder="1" applyAlignment="1">
      <alignment vertical="center" wrapText="1"/>
    </xf>
    <xf numFmtId="164" fontId="2" fillId="0" borderId="48" xfId="0" applyNumberFormat="1" applyFont="1" applyBorder="1" applyAlignment="1">
      <alignment vertical="center" wrapText="1"/>
    </xf>
    <xf numFmtId="0" fontId="22" fillId="3" borderId="46" xfId="0" applyFont="1" applyFill="1" applyBorder="1" applyAlignment="1">
      <alignment horizontal="center" wrapText="1"/>
    </xf>
    <xf numFmtId="164" fontId="22" fillId="3" borderId="71" xfId="0" applyNumberFormat="1" applyFont="1" applyFill="1" applyBorder="1" applyAlignment="1">
      <alignment vertical="center" wrapText="1"/>
    </xf>
    <xf numFmtId="0" fontId="2" fillId="0" borderId="46" xfId="0" applyFont="1" applyBorder="1" applyAlignment="1">
      <alignment horizontal="center" wrapText="1"/>
    </xf>
    <xf numFmtId="164" fontId="2" fillId="0" borderId="71" xfId="0" applyNumberFormat="1" applyFont="1" applyBorder="1" applyAlignment="1">
      <alignment vertical="center" wrapText="1"/>
    </xf>
    <xf numFmtId="0" fontId="2" fillId="3" borderId="46" xfId="0" applyFont="1" applyFill="1" applyBorder="1" applyAlignment="1">
      <alignment horizontal="center" wrapText="1"/>
    </xf>
    <xf numFmtId="164" fontId="2" fillId="3" borderId="71" xfId="0" applyNumberFormat="1" applyFont="1" applyFill="1" applyBorder="1" applyAlignment="1">
      <alignment vertical="center" wrapText="1"/>
    </xf>
    <xf numFmtId="0" fontId="9" fillId="0" borderId="65" xfId="0" applyFont="1" applyBorder="1" applyAlignment="1">
      <alignment horizontal="center" wrapText="1"/>
    </xf>
    <xf numFmtId="164" fontId="9" fillId="0" borderId="66" xfId="0" applyNumberFormat="1" applyFont="1" applyBorder="1" applyAlignment="1">
      <alignment vertical="center" wrapText="1"/>
    </xf>
    <xf numFmtId="164" fontId="9" fillId="0" borderId="67" xfId="0" applyNumberFormat="1" applyFont="1" applyBorder="1" applyAlignment="1">
      <alignment vertical="center" wrapText="1"/>
    </xf>
  </cellXfs>
  <cellStyles count="3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885825</xdr:colOff>
      <xdr:row>0</xdr:row>
      <xdr:rowOff>133350</xdr:rowOff>
    </xdr:from>
    <xdr:to>
      <xdr:col>9</xdr:col>
      <xdr:colOff>1095375</xdr:colOff>
      <xdr:row>0</xdr:row>
      <xdr:rowOff>800100</xdr:rowOff>
    </xdr:to>
    <xdr:pic>
      <xdr:nvPicPr>
        <xdr:cNvPr id="2" name="Immagine 1" descr="AUSL_4_TERA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3350"/>
          <a:ext cx="1409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7"/>
  <sheetViews>
    <sheetView showGridLines="0" view="pageBreakPreview" zoomScale="82" zoomScaleNormal="51" zoomScaleSheetLayoutView="82" zoomScalePageLayoutView="51" workbookViewId="0">
      <selection activeCell="A1195" sqref="A1195:A1199"/>
    </sheetView>
  </sheetViews>
  <sheetFormatPr defaultColWidth="8.85546875" defaultRowHeight="20.25" x14ac:dyDescent="0.3"/>
  <cols>
    <col min="1" max="1" width="28" style="521" customWidth="1"/>
    <col min="2" max="4" width="9.28515625" style="521" bestFit="1" customWidth="1"/>
    <col min="5" max="5" width="14.28515625" style="521" customWidth="1"/>
    <col min="6" max="6" width="12" style="1" customWidth="1"/>
    <col min="7" max="7" width="15.28515625" style="521" customWidth="1"/>
    <col min="8" max="8" width="17.140625" style="548" customWidth="1"/>
    <col min="9" max="9" width="19.42578125" style="2" customWidth="1"/>
    <col min="10" max="10" width="46.140625" style="549" bestFit="1" customWidth="1"/>
    <col min="11" max="11" width="5.140625" style="428" customWidth="1"/>
    <col min="12" max="12" width="19.42578125" style="521" customWidth="1"/>
    <col min="13" max="13" width="20.85546875" style="521" customWidth="1"/>
    <col min="14" max="14" width="21.7109375" style="521" bestFit="1" customWidth="1"/>
    <col min="15" max="17" width="21" style="521" customWidth="1"/>
    <col min="18" max="18" width="18.28515625" style="521" bestFit="1" customWidth="1"/>
    <col min="19" max="19" width="16.42578125" style="521" bestFit="1" customWidth="1"/>
    <col min="20" max="20" width="18.28515625" style="521" bestFit="1" customWidth="1"/>
    <col min="21" max="16384" width="8.85546875" style="521"/>
  </cols>
  <sheetData>
    <row r="1" spans="1:11" s="542" customFormat="1" ht="71.25" customHeight="1" x14ac:dyDescent="0.25">
      <c r="A1" s="803" t="s">
        <v>0</v>
      </c>
      <c r="B1" s="803"/>
      <c r="C1" s="803"/>
      <c r="D1" s="803"/>
      <c r="E1" s="803"/>
      <c r="F1" s="803"/>
      <c r="G1" s="803"/>
      <c r="H1" s="803"/>
      <c r="I1" s="803"/>
      <c r="J1" s="803"/>
      <c r="K1" s="439"/>
    </row>
    <row r="2" spans="1:11" s="542" customFormat="1" ht="51" customHeight="1" x14ac:dyDescent="0.25">
      <c r="B2" s="543"/>
      <c r="C2" s="543"/>
      <c r="D2" s="543"/>
      <c r="E2" s="543"/>
      <c r="F2" s="544"/>
      <c r="G2" s="543"/>
      <c r="H2" s="545"/>
      <c r="I2" s="546"/>
      <c r="J2" s="547"/>
      <c r="K2" s="439"/>
    </row>
    <row r="3" spans="1:11" ht="33.75" x14ac:dyDescent="0.5">
      <c r="J3" s="3" t="s">
        <v>1</v>
      </c>
    </row>
    <row r="6" spans="1:11" ht="259.5" customHeight="1" x14ac:dyDescent="0.2">
      <c r="A6" s="749" t="s">
        <v>550</v>
      </c>
      <c r="B6" s="750"/>
      <c r="C6" s="750"/>
      <c r="D6" s="750"/>
      <c r="E6" s="750"/>
      <c r="F6" s="750"/>
      <c r="G6" s="750"/>
      <c r="H6" s="750"/>
      <c r="I6" s="750"/>
      <c r="J6" s="750"/>
      <c r="K6" s="751"/>
    </row>
    <row r="7" spans="1:11" ht="46.5" customHeight="1" thickBot="1" x14ac:dyDescent="0.35"/>
    <row r="8" spans="1:11" s="588" customFormat="1" ht="42.75" thickBot="1" x14ac:dyDescent="0.6">
      <c r="A8" s="804" t="s">
        <v>2</v>
      </c>
      <c r="B8" s="805"/>
      <c r="C8" s="805"/>
      <c r="D8" s="805"/>
      <c r="E8" s="805"/>
      <c r="F8" s="805"/>
      <c r="G8" s="805"/>
      <c r="H8" s="805"/>
      <c r="I8" s="805"/>
      <c r="J8" s="805"/>
      <c r="K8" s="587"/>
    </row>
    <row r="9" spans="1:11" ht="37.5" customHeight="1" x14ac:dyDescent="0.3"/>
    <row r="10" spans="1:11" ht="42" customHeight="1" x14ac:dyDescent="0.35">
      <c r="A10" s="806" t="s">
        <v>682</v>
      </c>
      <c r="B10" s="806"/>
      <c r="C10" s="806"/>
      <c r="D10" s="806"/>
      <c r="E10" s="806"/>
      <c r="F10" s="806"/>
      <c r="G10" s="806"/>
      <c r="H10" s="806"/>
      <c r="I10" s="806"/>
      <c r="J10" s="806"/>
    </row>
    <row r="12" spans="1:11" s="5" customFormat="1" ht="30" customHeight="1" thickBot="1" x14ac:dyDescent="0.35">
      <c r="A12" s="738" t="s">
        <v>3</v>
      </c>
      <c r="B12" s="738"/>
      <c r="C12" s="738"/>
      <c r="D12" s="738"/>
      <c r="E12" s="738"/>
      <c r="F12" s="738"/>
      <c r="G12" s="738"/>
      <c r="H12" s="738"/>
      <c r="I12" s="738"/>
      <c r="J12" s="738"/>
      <c r="K12" s="428"/>
    </row>
    <row r="13" spans="1:11" ht="20.100000000000001" customHeight="1" thickBot="1" x14ac:dyDescent="0.35">
      <c r="B13" s="772" t="s">
        <v>4</v>
      </c>
      <c r="C13" s="773"/>
      <c r="D13" s="773"/>
      <c r="E13" s="773"/>
      <c r="F13" s="773"/>
      <c r="G13" s="773"/>
      <c r="H13" s="773"/>
      <c r="I13" s="6" t="s">
        <v>5</v>
      </c>
    </row>
    <row r="14" spans="1:11" ht="20.100000000000001" customHeight="1" x14ac:dyDescent="0.3">
      <c r="B14" s="774" t="s">
        <v>6</v>
      </c>
      <c r="C14" s="774"/>
      <c r="D14" s="774"/>
      <c r="E14" s="774"/>
      <c r="F14" s="774"/>
      <c r="G14" s="7" t="s">
        <v>7</v>
      </c>
      <c r="H14" s="8"/>
      <c r="I14" s="9"/>
    </row>
    <row r="15" spans="1:11" ht="20.100000000000001" customHeight="1" x14ac:dyDescent="0.3">
      <c r="B15" s="768" t="s">
        <v>8</v>
      </c>
      <c r="C15" s="768"/>
      <c r="D15" s="768"/>
      <c r="E15" s="768"/>
      <c r="F15" s="768"/>
      <c r="G15" s="10" t="s">
        <v>9</v>
      </c>
      <c r="H15" s="11"/>
      <c r="I15" s="12"/>
    </row>
    <row r="16" spans="1:11" ht="20.100000000000001" customHeight="1" thickBot="1" x14ac:dyDescent="0.35">
      <c r="B16" s="769" t="s">
        <v>10</v>
      </c>
      <c r="C16" s="769"/>
      <c r="D16" s="769"/>
      <c r="E16" s="769"/>
      <c r="F16" s="769"/>
      <c r="G16" s="13" t="s">
        <v>11</v>
      </c>
      <c r="H16" s="14"/>
      <c r="I16" s="15"/>
    </row>
    <row r="17" spans="2:11" ht="20.100000000000001" customHeight="1" thickBot="1" x14ac:dyDescent="0.35">
      <c r="B17" s="772" t="s">
        <v>12</v>
      </c>
      <c r="C17" s="773"/>
      <c r="D17" s="773"/>
      <c r="E17" s="773"/>
      <c r="F17" s="773"/>
      <c r="G17" s="773"/>
      <c r="H17" s="773"/>
      <c r="I17" s="6" t="s">
        <v>13</v>
      </c>
    </row>
    <row r="18" spans="2:11" s="17" customFormat="1" ht="20.100000000000001" customHeight="1" x14ac:dyDescent="0.3">
      <c r="B18" s="774" t="s">
        <v>14</v>
      </c>
      <c r="C18" s="774"/>
      <c r="D18" s="774"/>
      <c r="E18" s="774"/>
      <c r="F18" s="774"/>
      <c r="G18" s="7" t="s">
        <v>15</v>
      </c>
      <c r="H18" s="8"/>
      <c r="I18" s="9"/>
      <c r="J18" s="16"/>
      <c r="K18" s="428"/>
    </row>
    <row r="19" spans="2:11" s="17" customFormat="1" ht="20.100000000000001" customHeight="1" x14ac:dyDescent="0.3">
      <c r="B19" s="768" t="s">
        <v>16</v>
      </c>
      <c r="C19" s="768"/>
      <c r="D19" s="768"/>
      <c r="E19" s="768"/>
      <c r="F19" s="768"/>
      <c r="G19" s="10" t="s">
        <v>17</v>
      </c>
      <c r="H19" s="11"/>
      <c r="I19" s="12"/>
      <c r="J19" s="16"/>
      <c r="K19" s="428"/>
    </row>
    <row r="20" spans="2:11" s="17" customFormat="1" ht="20.100000000000001" customHeight="1" x14ac:dyDescent="0.3">
      <c r="B20" s="18" t="s">
        <v>18</v>
      </c>
      <c r="C20" s="18"/>
      <c r="D20" s="18"/>
      <c r="E20" s="18"/>
      <c r="F20" s="19"/>
      <c r="G20" s="10" t="s">
        <v>19</v>
      </c>
      <c r="H20" s="11"/>
      <c r="I20" s="12"/>
      <c r="J20" s="16"/>
      <c r="K20" s="428"/>
    </row>
    <row r="21" spans="2:11" s="17" customFormat="1" ht="20.100000000000001" customHeight="1" x14ac:dyDescent="0.3">
      <c r="B21" s="768" t="s">
        <v>20</v>
      </c>
      <c r="C21" s="768"/>
      <c r="D21" s="768"/>
      <c r="E21" s="768"/>
      <c r="F21" s="768"/>
      <c r="G21" s="10" t="s">
        <v>21</v>
      </c>
      <c r="H21" s="11"/>
      <c r="I21" s="12"/>
      <c r="J21" s="16"/>
      <c r="K21" s="428"/>
    </row>
    <row r="22" spans="2:11" s="17" customFormat="1" ht="20.100000000000001" customHeight="1" x14ac:dyDescent="0.3">
      <c r="B22" s="768" t="s">
        <v>22</v>
      </c>
      <c r="C22" s="768"/>
      <c r="D22" s="768"/>
      <c r="E22" s="768"/>
      <c r="F22" s="768"/>
      <c r="G22" s="10" t="s">
        <v>23</v>
      </c>
      <c r="H22" s="11"/>
      <c r="I22" s="12"/>
      <c r="J22" s="16"/>
      <c r="K22" s="428"/>
    </row>
    <row r="23" spans="2:11" s="17" customFormat="1" ht="20.100000000000001" customHeight="1" x14ac:dyDescent="0.3">
      <c r="B23" s="768" t="s">
        <v>24</v>
      </c>
      <c r="C23" s="768"/>
      <c r="D23" s="768"/>
      <c r="E23" s="768"/>
      <c r="F23" s="768"/>
      <c r="G23" s="10" t="s">
        <v>25</v>
      </c>
      <c r="H23" s="11"/>
      <c r="I23" s="12"/>
      <c r="J23" s="16"/>
      <c r="K23" s="428"/>
    </row>
    <row r="24" spans="2:11" s="17" customFormat="1" ht="20.100000000000001" customHeight="1" x14ac:dyDescent="0.3">
      <c r="B24" s="768" t="s">
        <v>26</v>
      </c>
      <c r="C24" s="768"/>
      <c r="D24" s="768"/>
      <c r="E24" s="768"/>
      <c r="F24" s="768"/>
      <c r="G24" s="10" t="s">
        <v>27</v>
      </c>
      <c r="H24" s="11"/>
      <c r="I24" s="12"/>
      <c r="J24" s="16"/>
      <c r="K24" s="428"/>
    </row>
    <row r="25" spans="2:11" s="17" customFormat="1" ht="20.100000000000001" customHeight="1" thickBot="1" x14ac:dyDescent="0.35">
      <c r="B25" s="769" t="s">
        <v>28</v>
      </c>
      <c r="C25" s="769"/>
      <c r="D25" s="769"/>
      <c r="E25" s="769"/>
      <c r="F25" s="769"/>
      <c r="G25" s="13" t="s">
        <v>29</v>
      </c>
      <c r="H25" s="14"/>
      <c r="I25" s="15"/>
      <c r="J25" s="16"/>
      <c r="K25" s="428"/>
    </row>
    <row r="26" spans="2:11" ht="20.100000000000001" customHeight="1" thickBot="1" x14ac:dyDescent="0.35">
      <c r="B26" s="772" t="s">
        <v>30</v>
      </c>
      <c r="C26" s="773"/>
      <c r="D26" s="773"/>
      <c r="E26" s="773"/>
      <c r="F26" s="773"/>
      <c r="G26" s="773"/>
      <c r="H26" s="773"/>
      <c r="I26" s="6" t="s">
        <v>31</v>
      </c>
    </row>
    <row r="27" spans="2:11" ht="20.100000000000001" customHeight="1" x14ac:dyDescent="0.3">
      <c r="B27" s="774" t="s">
        <v>32</v>
      </c>
      <c r="C27" s="774"/>
      <c r="D27" s="774"/>
      <c r="E27" s="774"/>
      <c r="F27" s="774"/>
      <c r="G27" s="7" t="s">
        <v>33</v>
      </c>
      <c r="H27" s="8"/>
      <c r="I27" s="9"/>
    </row>
    <row r="28" spans="2:11" ht="20.100000000000001" customHeight="1" x14ac:dyDescent="0.3">
      <c r="B28" s="768" t="s">
        <v>34</v>
      </c>
      <c r="C28" s="768"/>
      <c r="D28" s="768"/>
      <c r="E28" s="768"/>
      <c r="F28" s="768"/>
      <c r="G28" s="10" t="s">
        <v>35</v>
      </c>
      <c r="H28" s="11"/>
      <c r="I28" s="12"/>
    </row>
    <row r="29" spans="2:11" ht="20.100000000000001" customHeight="1" thickBot="1" x14ac:dyDescent="0.35">
      <c r="B29" s="769" t="s">
        <v>36</v>
      </c>
      <c r="C29" s="769"/>
      <c r="D29" s="769"/>
      <c r="E29" s="769"/>
      <c r="F29" s="769"/>
      <c r="G29" s="13" t="s">
        <v>546</v>
      </c>
      <c r="H29" s="14"/>
      <c r="I29" s="15"/>
    </row>
    <row r="30" spans="2:11" ht="20.100000000000001" customHeight="1" thickBot="1" x14ac:dyDescent="0.35">
      <c r="B30" s="772" t="s">
        <v>37</v>
      </c>
      <c r="C30" s="773"/>
      <c r="D30" s="773"/>
      <c r="E30" s="773"/>
      <c r="F30" s="773"/>
      <c r="G30" s="773"/>
      <c r="H30" s="773"/>
      <c r="I30" s="6" t="s">
        <v>547</v>
      </c>
    </row>
    <row r="31" spans="2:11" ht="20.100000000000001" customHeight="1" x14ac:dyDescent="0.3">
      <c r="B31" s="774" t="s">
        <v>38</v>
      </c>
      <c r="C31" s="774"/>
      <c r="D31" s="774"/>
      <c r="E31" s="774"/>
      <c r="F31" s="774"/>
      <c r="G31" s="7" t="s">
        <v>656</v>
      </c>
      <c r="H31" s="8"/>
      <c r="I31" s="9"/>
    </row>
    <row r="32" spans="2:11" ht="20.100000000000001" customHeight="1" x14ac:dyDescent="0.3">
      <c r="B32" s="775" t="s">
        <v>39</v>
      </c>
      <c r="C32" s="776"/>
      <c r="D32" s="776"/>
      <c r="E32" s="776"/>
      <c r="F32" s="777"/>
      <c r="G32" s="7" t="s">
        <v>548</v>
      </c>
      <c r="H32" s="8"/>
      <c r="I32" s="12"/>
    </row>
    <row r="33" spans="1:11" ht="20.100000000000001" customHeight="1" x14ac:dyDescent="0.3">
      <c r="B33" s="768" t="s">
        <v>40</v>
      </c>
      <c r="C33" s="768"/>
      <c r="D33" s="768"/>
      <c r="E33" s="768"/>
      <c r="F33" s="768"/>
      <c r="G33" s="10" t="s">
        <v>657</v>
      </c>
      <c r="H33" s="11"/>
      <c r="I33" s="12"/>
    </row>
    <row r="34" spans="1:11" ht="20.100000000000001" customHeight="1" x14ac:dyDescent="0.3">
      <c r="B34" s="768" t="s">
        <v>41</v>
      </c>
      <c r="C34" s="768"/>
      <c r="D34" s="768"/>
      <c r="E34" s="768"/>
      <c r="F34" s="768"/>
      <c r="G34" s="10" t="s">
        <v>658</v>
      </c>
      <c r="H34" s="11"/>
      <c r="I34" s="12"/>
    </row>
    <row r="35" spans="1:11" s="17" customFormat="1" ht="20.100000000000001" customHeight="1" x14ac:dyDescent="0.3">
      <c r="B35" s="768" t="s">
        <v>42</v>
      </c>
      <c r="C35" s="768"/>
      <c r="D35" s="768"/>
      <c r="E35" s="768"/>
      <c r="F35" s="768"/>
      <c r="G35" s="10" t="s">
        <v>659</v>
      </c>
      <c r="H35" s="11"/>
      <c r="I35" s="12"/>
      <c r="J35" s="16"/>
      <c r="K35" s="428"/>
    </row>
    <row r="36" spans="1:11" s="17" customFormat="1" ht="20.100000000000001" customHeight="1" thickBot="1" x14ac:dyDescent="0.35">
      <c r="B36" s="769" t="s">
        <v>43</v>
      </c>
      <c r="C36" s="769"/>
      <c r="D36" s="769"/>
      <c r="E36" s="769"/>
      <c r="F36" s="769"/>
      <c r="G36" s="13" t="s">
        <v>660</v>
      </c>
      <c r="H36" s="14"/>
      <c r="I36" s="15"/>
      <c r="J36" s="16"/>
      <c r="K36" s="428"/>
    </row>
    <row r="37" spans="1:11" ht="20.100000000000001" customHeight="1" thickBot="1" x14ac:dyDescent="0.35">
      <c r="B37" s="770" t="s">
        <v>44</v>
      </c>
      <c r="C37" s="771"/>
      <c r="D37" s="771"/>
      <c r="E37" s="771"/>
      <c r="F37" s="771"/>
      <c r="G37" s="771"/>
      <c r="H37" s="771"/>
      <c r="I37" s="6" t="s">
        <v>661</v>
      </c>
    </row>
    <row r="38" spans="1:11" ht="8.25" customHeight="1" thickBot="1" x14ac:dyDescent="0.35">
      <c r="G38" s="17"/>
      <c r="H38" s="20"/>
    </row>
    <row r="39" spans="1:11" ht="20.100000000000001" customHeight="1" thickBot="1" x14ac:dyDescent="0.35">
      <c r="B39" s="770" t="s">
        <v>45</v>
      </c>
      <c r="C39" s="771"/>
      <c r="D39" s="771"/>
      <c r="E39" s="771"/>
      <c r="F39" s="771"/>
      <c r="G39" s="771"/>
      <c r="H39" s="550"/>
      <c r="I39" s="21" t="s">
        <v>662</v>
      </c>
      <c r="J39" s="22"/>
    </row>
    <row r="40" spans="1:11" ht="20.100000000000001" customHeight="1" thickBot="1" x14ac:dyDescent="0.35">
      <c r="B40" s="770" t="s">
        <v>46</v>
      </c>
      <c r="C40" s="771"/>
      <c r="D40" s="771"/>
      <c r="E40" s="771"/>
      <c r="F40" s="771"/>
      <c r="G40" s="771"/>
      <c r="H40" s="550"/>
      <c r="I40" s="21" t="s">
        <v>663</v>
      </c>
      <c r="J40" s="22"/>
    </row>
    <row r="41" spans="1:11" ht="12" customHeight="1" thickBot="1" x14ac:dyDescent="0.35">
      <c r="B41" s="462"/>
      <c r="C41" s="462"/>
      <c r="D41" s="462"/>
      <c r="E41" s="462"/>
      <c r="G41" s="17"/>
      <c r="H41" s="20"/>
    </row>
    <row r="42" spans="1:11" s="588" customFormat="1" ht="51.75" customHeight="1" thickBot="1" x14ac:dyDescent="0.65">
      <c r="A42" s="783" t="s">
        <v>47</v>
      </c>
      <c r="B42" s="784"/>
      <c r="C42" s="784"/>
      <c r="D42" s="784"/>
      <c r="E42" s="784"/>
      <c r="F42" s="784"/>
      <c r="G42" s="784"/>
      <c r="H42" s="784"/>
      <c r="I42" s="784"/>
      <c r="J42" s="785"/>
      <c r="K42" s="589"/>
    </row>
    <row r="43" spans="1:11" ht="48" customHeight="1" thickTop="1" thickBot="1" x14ac:dyDescent="0.35">
      <c r="A43" s="677" t="s">
        <v>48</v>
      </c>
      <c r="B43" s="678"/>
      <c r="C43" s="678"/>
      <c r="D43" s="678"/>
      <c r="E43" s="678"/>
      <c r="F43" s="678"/>
      <c r="G43" s="678"/>
      <c r="H43" s="678"/>
      <c r="I43" s="678"/>
      <c r="J43" s="679"/>
    </row>
    <row r="44" spans="1:11" ht="26.45" customHeight="1" thickTop="1" x14ac:dyDescent="0.4">
      <c r="A44" s="683" t="s">
        <v>49</v>
      </c>
      <c r="B44" s="683"/>
      <c r="C44" s="683"/>
      <c r="D44" s="683"/>
      <c r="E44" s="683"/>
      <c r="F44" s="683"/>
      <c r="G44" s="683"/>
      <c r="H44" s="683"/>
      <c r="I44" s="683"/>
      <c r="J44" s="683"/>
    </row>
    <row r="45" spans="1:11" ht="21" customHeight="1" x14ac:dyDescent="0.3">
      <c r="A45" s="786" t="s">
        <v>378</v>
      </c>
      <c r="B45" s="786"/>
      <c r="C45" s="786"/>
      <c r="D45" s="786"/>
      <c r="E45" s="786"/>
      <c r="F45" s="787"/>
      <c r="G45" s="787"/>
      <c r="H45" s="787"/>
      <c r="I45" s="787"/>
      <c r="J45" s="787"/>
    </row>
    <row r="46" spans="1:11" x14ac:dyDescent="0.3">
      <c r="A46" s="23" t="s">
        <v>379</v>
      </c>
    </row>
    <row r="47" spans="1:11" ht="18" customHeight="1" x14ac:dyDescent="0.3">
      <c r="A47" s="779" t="s">
        <v>380</v>
      </c>
      <c r="B47" s="779"/>
      <c r="C47" s="779"/>
      <c r="D47" s="779"/>
      <c r="E47" s="779"/>
      <c r="F47" s="779"/>
      <c r="G47" s="779"/>
      <c r="H47" s="779"/>
      <c r="I47" s="779"/>
      <c r="J47" s="779"/>
    </row>
    <row r="48" spans="1:11" ht="20.25" customHeight="1" x14ac:dyDescent="0.3">
      <c r="A48" s="779"/>
      <c r="B48" s="779"/>
      <c r="C48" s="779"/>
      <c r="D48" s="779"/>
      <c r="E48" s="779"/>
      <c r="F48" s="788"/>
      <c r="G48" s="788"/>
      <c r="H48" s="788"/>
      <c r="I48" s="788"/>
      <c r="J48" s="788"/>
    </row>
    <row r="49" spans="1:11" s="524" customFormat="1" x14ac:dyDescent="0.3">
      <c r="A49" s="458"/>
      <c r="B49" s="458"/>
      <c r="C49" s="458"/>
      <c r="D49" s="458"/>
      <c r="E49" s="458"/>
      <c r="F49" s="458"/>
      <c r="G49" s="458"/>
      <c r="H49" s="458"/>
      <c r="I49" s="458"/>
      <c r="J49" s="458"/>
      <c r="K49" s="434"/>
    </row>
    <row r="50" spans="1:11" s="152" customFormat="1" ht="28.5" customHeight="1" x14ac:dyDescent="0.25">
      <c r="A50" s="708" t="s">
        <v>50</v>
      </c>
      <c r="B50" s="708" t="s">
        <v>51</v>
      </c>
      <c r="C50" s="708" t="s">
        <v>52</v>
      </c>
      <c r="D50" s="708"/>
      <c r="E50" s="754" t="s">
        <v>53</v>
      </c>
      <c r="F50" s="708" t="s">
        <v>54</v>
      </c>
      <c r="G50" s="708" t="s">
        <v>55</v>
      </c>
      <c r="H50" s="778" t="s">
        <v>56</v>
      </c>
      <c r="I50" s="780" t="s">
        <v>57</v>
      </c>
      <c r="J50" s="781" t="s">
        <v>58</v>
      </c>
      <c r="K50" s="429"/>
    </row>
    <row r="51" spans="1:11" s="26" customFormat="1" ht="19.5" customHeight="1" x14ac:dyDescent="0.3">
      <c r="A51" s="708"/>
      <c r="B51" s="708"/>
      <c r="C51" s="25" t="s">
        <v>59</v>
      </c>
      <c r="D51" s="25" t="s">
        <v>60</v>
      </c>
      <c r="E51" s="754"/>
      <c r="F51" s="708"/>
      <c r="G51" s="708"/>
      <c r="H51" s="778"/>
      <c r="I51" s="780"/>
      <c r="J51" s="781"/>
      <c r="K51" s="428"/>
    </row>
    <row r="52" spans="1:11" s="31" customFormat="1" ht="15" customHeight="1" x14ac:dyDescent="0.3">
      <c r="A52" s="782"/>
      <c r="B52" s="27"/>
      <c r="C52" s="27">
        <v>735</v>
      </c>
      <c r="D52" s="27"/>
      <c r="E52" s="28">
        <v>1.95</v>
      </c>
      <c r="F52" s="551" t="s">
        <v>61</v>
      </c>
      <c r="G52" s="27">
        <v>3</v>
      </c>
      <c r="H52" s="29">
        <v>0.6</v>
      </c>
      <c r="I52" s="30">
        <v>0.65</v>
      </c>
      <c r="J52" s="29">
        <f>H52*75</f>
        <v>45</v>
      </c>
      <c r="K52" s="430"/>
    </row>
    <row r="53" spans="1:11" s="31" customFormat="1" ht="15" customHeight="1" x14ac:dyDescent="0.3">
      <c r="A53" s="782"/>
      <c r="B53" s="27">
        <v>56</v>
      </c>
      <c r="C53" s="27">
        <v>818</v>
      </c>
      <c r="D53" s="32"/>
      <c r="E53" s="33">
        <v>0.11</v>
      </c>
      <c r="F53" s="27" t="s">
        <v>61</v>
      </c>
      <c r="G53" s="27">
        <v>2</v>
      </c>
      <c r="H53" s="29">
        <v>0.05</v>
      </c>
      <c r="I53" s="30">
        <v>0.05</v>
      </c>
      <c r="J53" s="29">
        <f>H53*75</f>
        <v>3.75</v>
      </c>
      <c r="K53" s="430"/>
    </row>
    <row r="54" spans="1:11" s="31" customFormat="1" ht="15" customHeight="1" x14ac:dyDescent="0.3">
      <c r="A54" s="694"/>
      <c r="B54" s="27"/>
      <c r="C54" s="27">
        <v>819</v>
      </c>
      <c r="D54" s="32"/>
      <c r="E54" s="33">
        <v>0.04</v>
      </c>
      <c r="F54" s="27" t="s">
        <v>61</v>
      </c>
      <c r="G54" s="27">
        <v>2</v>
      </c>
      <c r="H54" s="29">
        <v>0.02</v>
      </c>
      <c r="I54" s="30">
        <v>0.02</v>
      </c>
      <c r="J54" s="29">
        <f>H54*75</f>
        <v>1.5</v>
      </c>
      <c r="K54" s="430"/>
    </row>
    <row r="55" spans="1:11" s="26" customFormat="1" ht="15" customHeight="1" x14ac:dyDescent="0.3">
      <c r="A55" s="664" t="s">
        <v>62</v>
      </c>
      <c r="B55" s="500">
        <v>63</v>
      </c>
      <c r="C55" s="500">
        <v>143</v>
      </c>
      <c r="D55" s="25"/>
      <c r="E55" s="485" t="s">
        <v>63</v>
      </c>
      <c r="F55" s="500" t="s">
        <v>64</v>
      </c>
      <c r="G55" s="500">
        <v>1</v>
      </c>
      <c r="H55" s="34">
        <v>2.670082168292645</v>
      </c>
      <c r="I55" s="35">
        <v>2.184612683148528</v>
      </c>
      <c r="J55" s="34">
        <v>0</v>
      </c>
      <c r="K55" s="428"/>
    </row>
    <row r="56" spans="1:11" s="26" customFormat="1" ht="15" customHeight="1" x14ac:dyDescent="0.3">
      <c r="A56" s="755"/>
      <c r="B56" s="500"/>
      <c r="C56" s="500">
        <v>540</v>
      </c>
      <c r="D56" s="25"/>
      <c r="E56" s="485">
        <v>13.22</v>
      </c>
      <c r="F56" s="500" t="s">
        <v>65</v>
      </c>
      <c r="G56" s="500">
        <v>1</v>
      </c>
      <c r="H56" s="34">
        <v>10.241340308944517</v>
      </c>
      <c r="I56" s="35">
        <v>6.4861821956648607</v>
      </c>
      <c r="J56" s="34">
        <v>0</v>
      </c>
      <c r="K56" s="428"/>
    </row>
    <row r="57" spans="1:11" s="26" customFormat="1" ht="15" customHeight="1" x14ac:dyDescent="0.3">
      <c r="A57" s="755"/>
      <c r="B57" s="500"/>
      <c r="C57" s="500">
        <v>575</v>
      </c>
      <c r="D57" s="25"/>
      <c r="E57" s="485">
        <v>3.5</v>
      </c>
      <c r="F57" s="500" t="s">
        <v>61</v>
      </c>
      <c r="G57" s="500">
        <v>1</v>
      </c>
      <c r="H57" s="34">
        <v>1.8075991468132027</v>
      </c>
      <c r="I57" s="35">
        <v>1.5364592747912222</v>
      </c>
      <c r="J57" s="34">
        <v>0</v>
      </c>
      <c r="K57" s="428"/>
    </row>
    <row r="58" spans="1:11" s="26" customFormat="1" ht="15" customHeight="1" x14ac:dyDescent="0.3">
      <c r="A58" s="755"/>
      <c r="B58" s="500"/>
      <c r="C58" s="500">
        <v>587</v>
      </c>
      <c r="D58" s="25"/>
      <c r="E58" s="485">
        <v>7.2</v>
      </c>
      <c r="F58" s="500" t="s">
        <v>65</v>
      </c>
      <c r="G58" s="500">
        <v>1</v>
      </c>
      <c r="H58" s="34">
        <v>5.5777345101664544</v>
      </c>
      <c r="I58" s="35">
        <v>3.5325651897720878</v>
      </c>
      <c r="J58" s="34">
        <v>0</v>
      </c>
      <c r="K58" s="428"/>
    </row>
    <row r="59" spans="1:11" s="26" customFormat="1" ht="15" customHeight="1" x14ac:dyDescent="0.3">
      <c r="A59" s="755"/>
      <c r="B59" s="500"/>
      <c r="C59" s="500">
        <v>1078</v>
      </c>
      <c r="D59" s="25"/>
      <c r="E59" s="36">
        <v>0.62</v>
      </c>
      <c r="F59" s="500" t="s">
        <v>65</v>
      </c>
      <c r="G59" s="500">
        <v>1</v>
      </c>
      <c r="H59" s="34">
        <v>0.48</v>
      </c>
      <c r="I59" s="35">
        <v>0.3</v>
      </c>
      <c r="J59" s="34">
        <v>0</v>
      </c>
      <c r="K59" s="428"/>
    </row>
    <row r="60" spans="1:11" s="26" customFormat="1" ht="15" customHeight="1" x14ac:dyDescent="0.3">
      <c r="A60" s="755"/>
      <c r="B60" s="500"/>
      <c r="C60" s="500">
        <v>1080</v>
      </c>
      <c r="D60" s="25"/>
      <c r="E60" s="37" t="s">
        <v>66</v>
      </c>
      <c r="F60" s="500" t="s">
        <v>65</v>
      </c>
      <c r="G60" s="500">
        <v>1</v>
      </c>
      <c r="H60" s="34">
        <v>4.6900000000000004</v>
      </c>
      <c r="I60" s="35">
        <v>2.97</v>
      </c>
      <c r="J60" s="34">
        <v>0</v>
      </c>
      <c r="K60" s="428"/>
    </row>
    <row r="61" spans="1:11" s="26" customFormat="1" ht="15" customHeight="1" x14ac:dyDescent="0.3">
      <c r="A61" s="755"/>
      <c r="B61" s="500"/>
      <c r="C61" s="500">
        <v>1085</v>
      </c>
      <c r="D61" s="25"/>
      <c r="E61" s="38">
        <v>0.39</v>
      </c>
      <c r="F61" s="500" t="s">
        <v>67</v>
      </c>
      <c r="G61" s="500"/>
      <c r="H61" s="34"/>
      <c r="I61" s="35"/>
      <c r="J61" s="34"/>
      <c r="K61" s="428"/>
    </row>
    <row r="62" spans="1:11" s="26" customFormat="1" ht="15" customHeight="1" x14ac:dyDescent="0.3">
      <c r="A62" s="755"/>
      <c r="B62" s="500"/>
      <c r="C62" s="500">
        <v>1091</v>
      </c>
      <c r="D62" s="25"/>
      <c r="E62" s="37" t="s">
        <v>68</v>
      </c>
      <c r="F62" s="500" t="s">
        <v>69</v>
      </c>
      <c r="G62" s="500">
        <v>1</v>
      </c>
      <c r="H62" s="34">
        <v>12.24</v>
      </c>
      <c r="I62" s="35">
        <v>10.01</v>
      </c>
      <c r="J62" s="34">
        <v>0</v>
      </c>
      <c r="K62" s="428"/>
    </row>
    <row r="63" spans="1:11" s="26" customFormat="1" ht="15" customHeight="1" x14ac:dyDescent="0.3">
      <c r="A63" s="755"/>
      <c r="B63" s="500"/>
      <c r="C63" s="500">
        <v>1092</v>
      </c>
      <c r="D63" s="25"/>
      <c r="E63" s="37" t="s">
        <v>70</v>
      </c>
      <c r="F63" s="500" t="s">
        <v>71</v>
      </c>
      <c r="G63" s="500">
        <v>1</v>
      </c>
      <c r="H63" s="34">
        <v>7.43</v>
      </c>
      <c r="I63" s="35">
        <v>6.08</v>
      </c>
      <c r="J63" s="34">
        <v>0</v>
      </c>
      <c r="K63" s="428"/>
    </row>
    <row r="64" spans="1:11" s="26" customFormat="1" ht="15" customHeight="1" x14ac:dyDescent="0.3">
      <c r="A64" s="755"/>
      <c r="B64" s="500"/>
      <c r="C64" s="39">
        <v>1093</v>
      </c>
      <c r="D64" s="25"/>
      <c r="E64" s="37" t="s">
        <v>72</v>
      </c>
      <c r="F64" s="500" t="s">
        <v>69</v>
      </c>
      <c r="G64" s="500">
        <v>1</v>
      </c>
      <c r="H64" s="34">
        <v>0.01</v>
      </c>
      <c r="I64" s="35">
        <v>0.01</v>
      </c>
      <c r="J64" s="34">
        <v>0</v>
      </c>
      <c r="K64" s="428"/>
    </row>
    <row r="65" spans="1:11" s="26" customFormat="1" ht="15" customHeight="1" x14ac:dyDescent="0.3">
      <c r="A65" s="755"/>
      <c r="B65" s="500"/>
      <c r="C65" s="39">
        <v>1094</v>
      </c>
      <c r="D65" s="25"/>
      <c r="E65" s="40" t="s">
        <v>73</v>
      </c>
      <c r="F65" s="26" t="s">
        <v>69</v>
      </c>
      <c r="G65" s="500">
        <v>1</v>
      </c>
      <c r="H65" s="34">
        <v>9.44</v>
      </c>
      <c r="I65" s="35">
        <v>7.73</v>
      </c>
      <c r="J65" s="34">
        <v>0</v>
      </c>
      <c r="K65" s="428"/>
    </row>
    <row r="66" spans="1:11" s="26" customFormat="1" ht="15" customHeight="1" x14ac:dyDescent="0.3">
      <c r="A66" s="755"/>
      <c r="B66" s="500"/>
      <c r="C66" s="39">
        <v>1095</v>
      </c>
      <c r="D66" s="25"/>
      <c r="E66" s="37" t="s">
        <v>74</v>
      </c>
      <c r="F66" s="500" t="s">
        <v>69</v>
      </c>
      <c r="G66" s="500">
        <v>1</v>
      </c>
      <c r="H66" s="34">
        <v>1.38</v>
      </c>
      <c r="I66" s="35">
        <v>1.1299999999999999</v>
      </c>
      <c r="J66" s="34">
        <v>0</v>
      </c>
      <c r="K66" s="428"/>
    </row>
    <row r="67" spans="1:11" s="26" customFormat="1" ht="15" customHeight="1" x14ac:dyDescent="0.3">
      <c r="A67" s="755"/>
      <c r="B67" s="500"/>
      <c r="C67" s="39">
        <v>1096</v>
      </c>
      <c r="D67" s="25"/>
      <c r="E67" s="40" t="s">
        <v>75</v>
      </c>
      <c r="F67" s="500" t="s">
        <v>69</v>
      </c>
      <c r="G67" s="500">
        <v>1</v>
      </c>
      <c r="H67" s="34">
        <v>2.68</v>
      </c>
      <c r="I67" s="35">
        <v>2.19</v>
      </c>
      <c r="J67" s="34"/>
      <c r="K67" s="428"/>
    </row>
    <row r="68" spans="1:11" s="26" customFormat="1" ht="15" customHeight="1" x14ac:dyDescent="0.3">
      <c r="A68" s="755"/>
      <c r="B68" s="500"/>
      <c r="C68" s="39">
        <v>1102</v>
      </c>
      <c r="D68" s="25"/>
      <c r="E68" s="40" t="s">
        <v>76</v>
      </c>
      <c r="F68" s="500" t="s">
        <v>65</v>
      </c>
      <c r="G68" s="500">
        <v>1</v>
      </c>
      <c r="H68" s="34">
        <v>5.14</v>
      </c>
      <c r="I68" s="35">
        <v>3.26</v>
      </c>
      <c r="J68" s="34"/>
      <c r="K68" s="428"/>
    </row>
    <row r="69" spans="1:11" s="26" customFormat="1" ht="15" customHeight="1" x14ac:dyDescent="0.3">
      <c r="A69" s="755"/>
      <c r="B69" s="500"/>
      <c r="C69" s="39">
        <v>1103</v>
      </c>
      <c r="D69" s="25"/>
      <c r="E69" s="41" t="s">
        <v>77</v>
      </c>
      <c r="F69" s="500" t="s">
        <v>65</v>
      </c>
      <c r="G69" s="500">
        <v>1</v>
      </c>
      <c r="H69" s="34">
        <v>4.51</v>
      </c>
      <c r="I69" s="35">
        <v>2.86</v>
      </c>
      <c r="J69" s="34"/>
      <c r="K69" s="428"/>
    </row>
    <row r="70" spans="1:11" s="26" customFormat="1" ht="15" customHeight="1" x14ac:dyDescent="0.3">
      <c r="A70" s="755"/>
      <c r="B70" s="500"/>
      <c r="C70" s="39">
        <v>1104</v>
      </c>
      <c r="D70" s="25"/>
      <c r="E70" s="37" t="s">
        <v>78</v>
      </c>
      <c r="F70" s="500" t="s">
        <v>65</v>
      </c>
      <c r="G70" s="500">
        <v>1</v>
      </c>
      <c r="H70" s="34">
        <v>1.19</v>
      </c>
      <c r="I70" s="35">
        <v>0.76</v>
      </c>
      <c r="J70" s="34">
        <v>0</v>
      </c>
      <c r="K70" s="428"/>
    </row>
    <row r="71" spans="1:11" s="26" customFormat="1" ht="15" customHeight="1" x14ac:dyDescent="0.3">
      <c r="A71" s="722"/>
      <c r="B71" s="500"/>
      <c r="C71" s="39">
        <v>1105</v>
      </c>
      <c r="D71" s="25"/>
      <c r="E71" s="40" t="s">
        <v>79</v>
      </c>
      <c r="F71" s="500" t="s">
        <v>65</v>
      </c>
      <c r="G71" s="500">
        <v>1</v>
      </c>
      <c r="H71" s="34">
        <v>4.3499999999999996</v>
      </c>
      <c r="I71" s="35">
        <v>2.76</v>
      </c>
      <c r="J71" s="34">
        <v>0</v>
      </c>
      <c r="K71" s="428"/>
    </row>
    <row r="72" spans="1:11" s="26" customFormat="1" ht="15" customHeight="1" x14ac:dyDescent="0.3">
      <c r="A72" s="756" t="s">
        <v>80</v>
      </c>
      <c r="B72" s="757"/>
      <c r="C72" s="757"/>
      <c r="D72" s="757"/>
      <c r="E72" s="758"/>
      <c r="F72" s="759"/>
      <c r="G72" s="759"/>
      <c r="H72" s="42">
        <f>SUM(H52:H71)</f>
        <v>74.506756134216815</v>
      </c>
      <c r="I72" s="43">
        <f>SUM(I52:I71)</f>
        <v>54.519819343376682</v>
      </c>
      <c r="J72" s="42"/>
      <c r="K72" s="428"/>
    </row>
    <row r="73" spans="1:11" s="45" customFormat="1" ht="15" customHeight="1" x14ac:dyDescent="0.3">
      <c r="A73" s="760" t="s">
        <v>81</v>
      </c>
      <c r="B73" s="761"/>
      <c r="C73" s="761"/>
      <c r="D73" s="761"/>
      <c r="E73" s="761"/>
      <c r="F73" s="761"/>
      <c r="G73" s="761"/>
      <c r="H73" s="761"/>
      <c r="I73" s="762"/>
      <c r="J73" s="44">
        <f>SUM(J52:J72)</f>
        <v>50.25</v>
      </c>
      <c r="K73" s="428"/>
    </row>
    <row r="74" spans="1:11" s="555" customFormat="1" ht="26.25" customHeight="1" x14ac:dyDescent="0.25">
      <c r="A74" s="763" t="s">
        <v>49</v>
      </c>
      <c r="B74" s="763"/>
      <c r="C74" s="763"/>
      <c r="D74" s="763"/>
      <c r="E74" s="763"/>
      <c r="F74" s="763"/>
      <c r="G74" s="763"/>
      <c r="H74" s="763"/>
      <c r="I74" s="763"/>
      <c r="J74" s="763"/>
      <c r="K74" s="435"/>
    </row>
    <row r="75" spans="1:11" ht="24" customHeight="1" x14ac:dyDescent="0.3">
      <c r="A75" s="764" t="s">
        <v>381</v>
      </c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1" x14ac:dyDescent="0.3">
      <c r="A76" s="23" t="s">
        <v>379</v>
      </c>
    </row>
    <row r="77" spans="1:11" x14ac:dyDescent="0.3">
      <c r="A77" s="488" t="s">
        <v>382</v>
      </c>
      <c r="B77" s="488"/>
      <c r="C77" s="488"/>
      <c r="D77" s="488"/>
      <c r="E77" s="488"/>
      <c r="F77" s="488"/>
      <c r="G77" s="488"/>
    </row>
    <row r="79" spans="1:11" s="24" customFormat="1" ht="28.5" customHeight="1" x14ac:dyDescent="0.25">
      <c r="A79" s="668" t="s">
        <v>50</v>
      </c>
      <c r="B79" s="668" t="s">
        <v>51</v>
      </c>
      <c r="C79" s="720" t="s">
        <v>52</v>
      </c>
      <c r="D79" s="721"/>
      <c r="E79" s="664" t="s">
        <v>53</v>
      </c>
      <c r="F79" s="668" t="s">
        <v>54</v>
      </c>
      <c r="G79" s="668" t="s">
        <v>55</v>
      </c>
      <c r="H79" s="695" t="s">
        <v>56</v>
      </c>
      <c r="I79" s="697" t="s">
        <v>57</v>
      </c>
      <c r="J79" s="699" t="s">
        <v>58</v>
      </c>
      <c r="K79" s="431"/>
    </row>
    <row r="80" spans="1:11" s="26" customFormat="1" ht="19.5" customHeight="1" x14ac:dyDescent="0.3">
      <c r="A80" s="670"/>
      <c r="B80" s="670"/>
      <c r="C80" s="25" t="s">
        <v>59</v>
      </c>
      <c r="D80" s="25" t="s">
        <v>60</v>
      </c>
      <c r="E80" s="722"/>
      <c r="F80" s="670"/>
      <c r="G80" s="670"/>
      <c r="H80" s="696"/>
      <c r="I80" s="698"/>
      <c r="J80" s="700"/>
      <c r="K80" s="428"/>
    </row>
    <row r="81" spans="1:11" s="26" customFormat="1" ht="25.5" customHeight="1" x14ac:dyDescent="0.3">
      <c r="A81" s="664" t="s">
        <v>383</v>
      </c>
      <c r="B81" s="668">
        <v>62</v>
      </c>
      <c r="C81" s="25">
        <v>1366</v>
      </c>
      <c r="D81" s="25"/>
      <c r="E81" s="46" t="s">
        <v>82</v>
      </c>
      <c r="F81" s="455" t="s">
        <v>69</v>
      </c>
      <c r="G81" s="455">
        <v>2</v>
      </c>
      <c r="H81" s="456">
        <v>12.19</v>
      </c>
      <c r="I81" s="47">
        <v>11.51</v>
      </c>
      <c r="J81" s="472">
        <v>0</v>
      </c>
      <c r="K81" s="428"/>
    </row>
    <row r="82" spans="1:11" s="26" customFormat="1" ht="25.5" customHeight="1" x14ac:dyDescent="0.3">
      <c r="A82" s="722"/>
      <c r="B82" s="670"/>
      <c r="C82" s="39">
        <v>1367</v>
      </c>
      <c r="D82" s="25"/>
      <c r="E82" s="485" t="s">
        <v>83</v>
      </c>
      <c r="F82" s="500" t="s">
        <v>69</v>
      </c>
      <c r="G82" s="500">
        <v>2</v>
      </c>
      <c r="H82" s="34">
        <v>0.97</v>
      </c>
      <c r="I82" s="35">
        <v>0.91</v>
      </c>
      <c r="J82" s="34">
        <v>0</v>
      </c>
      <c r="K82" s="428"/>
    </row>
    <row r="83" spans="1:11" s="26" customFormat="1" ht="25.5" customHeight="1" x14ac:dyDescent="0.3">
      <c r="A83" s="664" t="s">
        <v>84</v>
      </c>
      <c r="B83" s="500">
        <v>63</v>
      </c>
      <c r="C83" s="792" t="s">
        <v>533</v>
      </c>
      <c r="D83" s="25"/>
      <c r="E83" s="795">
        <v>18540</v>
      </c>
      <c r="F83" s="500" t="s">
        <v>61</v>
      </c>
      <c r="G83" s="500">
        <v>2</v>
      </c>
      <c r="H83" s="34">
        <v>28.053938758540905</v>
      </c>
      <c r="I83" s="35">
        <v>28.053938758540905</v>
      </c>
      <c r="J83" s="34">
        <v>0</v>
      </c>
      <c r="K83" s="428"/>
    </row>
    <row r="84" spans="1:11" s="26" customFormat="1" ht="25.5" customHeight="1" x14ac:dyDescent="0.3">
      <c r="A84" s="755"/>
      <c r="B84" s="500"/>
      <c r="C84" s="793"/>
      <c r="D84" s="25"/>
      <c r="E84" s="796"/>
      <c r="F84" s="500" t="s">
        <v>61</v>
      </c>
      <c r="G84" s="500">
        <v>4</v>
      </c>
      <c r="H84" s="34">
        <v>4.4466939011604785</v>
      </c>
      <c r="I84" s="35">
        <v>7.4111565019341308</v>
      </c>
      <c r="J84" s="34">
        <v>0</v>
      </c>
      <c r="K84" s="428"/>
    </row>
    <row r="85" spans="1:11" s="26" customFormat="1" ht="25.5" customHeight="1" x14ac:dyDescent="0.3">
      <c r="A85" s="755"/>
      <c r="B85" s="500"/>
      <c r="C85" s="794"/>
      <c r="D85" s="25"/>
      <c r="E85" s="797"/>
      <c r="F85" s="500" t="s">
        <v>85</v>
      </c>
      <c r="G85" s="500">
        <v>2</v>
      </c>
      <c r="H85" s="34">
        <v>165.10094150092704</v>
      </c>
      <c r="I85" s="35">
        <v>103.1880884380794</v>
      </c>
      <c r="J85" s="34">
        <v>0</v>
      </c>
      <c r="K85" s="428"/>
    </row>
    <row r="86" spans="1:11" s="26" customFormat="1" ht="25.5" customHeight="1" x14ac:dyDescent="0.3">
      <c r="A86" s="722"/>
      <c r="B86" s="500"/>
      <c r="C86" s="500">
        <v>986</v>
      </c>
      <c r="D86" s="25"/>
      <c r="E86" s="485" t="s">
        <v>86</v>
      </c>
      <c r="F86" s="500" t="s">
        <v>85</v>
      </c>
      <c r="G86" s="500">
        <v>2</v>
      </c>
      <c r="H86" s="34">
        <v>62.470626513864289</v>
      </c>
      <c r="I86" s="35">
        <v>39.044141571165177</v>
      </c>
      <c r="J86" s="34">
        <v>0</v>
      </c>
      <c r="K86" s="428"/>
    </row>
    <row r="87" spans="1:11" s="26" customFormat="1" ht="15" customHeight="1" x14ac:dyDescent="0.3">
      <c r="A87" s="759" t="s">
        <v>80</v>
      </c>
      <c r="B87" s="759"/>
      <c r="C87" s="759"/>
      <c r="D87" s="759"/>
      <c r="E87" s="759"/>
      <c r="F87" s="759"/>
      <c r="G87" s="759"/>
      <c r="H87" s="42"/>
      <c r="I87" s="43"/>
      <c r="J87" s="42"/>
      <c r="K87" s="428"/>
    </row>
    <row r="88" spans="1:11" s="45" customFormat="1" ht="15" customHeight="1" x14ac:dyDescent="0.3">
      <c r="A88" s="760" t="s">
        <v>81</v>
      </c>
      <c r="B88" s="761"/>
      <c r="C88" s="761"/>
      <c r="D88" s="761"/>
      <c r="E88" s="761"/>
      <c r="F88" s="761"/>
      <c r="G88" s="761"/>
      <c r="H88" s="761"/>
      <c r="I88" s="762"/>
      <c r="J88" s="44">
        <f>SUM(J82:J87)</f>
        <v>0</v>
      </c>
      <c r="K88" s="428"/>
    </row>
    <row r="89" spans="1:11" ht="26.45" customHeight="1" x14ac:dyDescent="0.4">
      <c r="A89" s="683" t="s">
        <v>49</v>
      </c>
      <c r="B89" s="683"/>
      <c r="C89" s="683"/>
      <c r="D89" s="683"/>
      <c r="E89" s="683"/>
      <c r="F89" s="683"/>
      <c r="G89" s="683"/>
      <c r="H89" s="683"/>
      <c r="I89" s="683"/>
      <c r="J89" s="683"/>
    </row>
    <row r="90" spans="1:11" ht="21" customHeight="1" x14ac:dyDescent="0.3">
      <c r="A90" s="767" t="s">
        <v>384</v>
      </c>
      <c r="B90" s="729"/>
      <c r="C90" s="729"/>
      <c r="D90" s="729"/>
      <c r="E90" s="729"/>
      <c r="F90" s="729"/>
      <c r="G90" s="729"/>
      <c r="H90" s="729"/>
      <c r="I90" s="729"/>
      <c r="J90" s="729"/>
    </row>
    <row r="91" spans="1:11" x14ac:dyDescent="0.3">
      <c r="A91" s="23" t="s">
        <v>379</v>
      </c>
    </row>
    <row r="92" spans="1:11" ht="20.25" customHeight="1" x14ac:dyDescent="0.3">
      <c r="A92" s="779" t="s">
        <v>385</v>
      </c>
      <c r="B92" s="779"/>
      <c r="C92" s="779"/>
      <c r="D92" s="779"/>
      <c r="E92" s="779"/>
      <c r="F92" s="779"/>
      <c r="G92" s="779"/>
      <c r="H92" s="779"/>
      <c r="I92" s="779"/>
      <c r="J92" s="779"/>
    </row>
    <row r="93" spans="1:11" ht="17.25" customHeight="1" x14ac:dyDescent="0.3">
      <c r="A93" s="481"/>
      <c r="B93" s="481"/>
      <c r="C93" s="481"/>
      <c r="D93" s="481"/>
      <c r="E93" s="481"/>
      <c r="F93" s="481"/>
      <c r="G93" s="481"/>
      <c r="H93" s="481"/>
      <c r="I93" s="481"/>
      <c r="J93" s="481"/>
    </row>
    <row r="94" spans="1:11" s="24" customFormat="1" ht="28.5" customHeight="1" x14ac:dyDescent="0.25">
      <c r="A94" s="668" t="s">
        <v>50</v>
      </c>
      <c r="B94" s="668" t="s">
        <v>51</v>
      </c>
      <c r="C94" s="720" t="s">
        <v>52</v>
      </c>
      <c r="D94" s="721"/>
      <c r="E94" s="664" t="s">
        <v>53</v>
      </c>
      <c r="F94" s="668" t="s">
        <v>54</v>
      </c>
      <c r="G94" s="668" t="s">
        <v>55</v>
      </c>
      <c r="H94" s="695" t="s">
        <v>56</v>
      </c>
      <c r="I94" s="697" t="s">
        <v>57</v>
      </c>
      <c r="J94" s="699" t="s">
        <v>58</v>
      </c>
      <c r="K94" s="431"/>
    </row>
    <row r="95" spans="1:11" s="26" customFormat="1" ht="19.5" customHeight="1" x14ac:dyDescent="0.3">
      <c r="A95" s="670"/>
      <c r="B95" s="670"/>
      <c r="C95" s="25" t="s">
        <v>59</v>
      </c>
      <c r="D95" s="25" t="s">
        <v>60</v>
      </c>
      <c r="E95" s="722"/>
      <c r="F95" s="670"/>
      <c r="G95" s="670"/>
      <c r="H95" s="696"/>
      <c r="I95" s="698"/>
      <c r="J95" s="700"/>
      <c r="K95" s="428"/>
    </row>
    <row r="96" spans="1:11" s="26" customFormat="1" ht="25.5" customHeight="1" x14ac:dyDescent="0.3">
      <c r="A96" s="664" t="s">
        <v>62</v>
      </c>
      <c r="B96" s="500">
        <v>62</v>
      </c>
      <c r="C96" s="485">
        <v>204</v>
      </c>
      <c r="D96" s="25"/>
      <c r="E96" s="485" t="s">
        <v>87</v>
      </c>
      <c r="F96" s="25" t="s">
        <v>61</v>
      </c>
      <c r="G96" s="500">
        <v>1</v>
      </c>
      <c r="H96" s="34">
        <v>3.2020327743548163</v>
      </c>
      <c r="I96" s="35">
        <v>2.7217278582015938</v>
      </c>
      <c r="J96" s="34">
        <v>0</v>
      </c>
      <c r="K96" s="428"/>
    </row>
    <row r="97" spans="1:14" s="31" customFormat="1" ht="25.5" customHeight="1" x14ac:dyDescent="0.3">
      <c r="A97" s="798"/>
      <c r="B97" s="27"/>
      <c r="C97" s="33">
        <v>716</v>
      </c>
      <c r="D97" s="32"/>
      <c r="E97" s="33" t="s">
        <v>88</v>
      </c>
      <c r="F97" s="27" t="s">
        <v>89</v>
      </c>
      <c r="G97" s="27"/>
      <c r="H97" s="29">
        <v>0</v>
      </c>
      <c r="I97" s="30">
        <v>0</v>
      </c>
      <c r="J97" s="29">
        <v>0</v>
      </c>
      <c r="K97" s="430"/>
    </row>
    <row r="98" spans="1:14" s="31" customFormat="1" ht="25.5" customHeight="1" x14ac:dyDescent="0.3">
      <c r="A98" s="798"/>
      <c r="B98" s="27"/>
      <c r="C98" s="33">
        <v>1270</v>
      </c>
      <c r="D98" s="32"/>
      <c r="E98" s="33" t="s">
        <v>90</v>
      </c>
      <c r="F98" s="27" t="s">
        <v>91</v>
      </c>
      <c r="G98" s="48">
        <v>2</v>
      </c>
      <c r="H98" s="29">
        <v>0.14000000000000001</v>
      </c>
      <c r="I98" s="30">
        <v>0.13</v>
      </c>
      <c r="J98" s="29"/>
      <c r="K98" s="430"/>
    </row>
    <row r="99" spans="1:14" s="31" customFormat="1" ht="25.5" customHeight="1" x14ac:dyDescent="0.3">
      <c r="A99" s="799"/>
      <c r="B99" s="27"/>
      <c r="C99" s="33">
        <v>1272</v>
      </c>
      <c r="D99" s="32"/>
      <c r="E99" s="49" t="s">
        <v>92</v>
      </c>
      <c r="F99" s="27" t="s">
        <v>89</v>
      </c>
      <c r="G99" s="48"/>
      <c r="H99" s="29"/>
      <c r="I99" s="30"/>
      <c r="J99" s="29"/>
      <c r="K99" s="430"/>
    </row>
    <row r="100" spans="1:14" s="26" customFormat="1" ht="15" customHeight="1" x14ac:dyDescent="0.3">
      <c r="A100" s="800" t="s">
        <v>81</v>
      </c>
      <c r="B100" s="801"/>
      <c r="C100" s="801"/>
      <c r="D100" s="801"/>
      <c r="E100" s="801"/>
      <c r="F100" s="801"/>
      <c r="G100" s="801"/>
      <c r="H100" s="801"/>
      <c r="I100" s="802"/>
      <c r="J100" s="34">
        <f>SUM(J92:J99)</f>
        <v>0</v>
      </c>
      <c r="K100" s="428"/>
    </row>
    <row r="101" spans="1:14" ht="26.45" customHeight="1" x14ac:dyDescent="0.4">
      <c r="A101" s="766" t="s">
        <v>93</v>
      </c>
      <c r="B101" s="766"/>
      <c r="C101" s="766"/>
      <c r="D101" s="766"/>
      <c r="E101" s="766"/>
      <c r="F101" s="766"/>
      <c r="G101" s="766"/>
      <c r="H101" s="766"/>
      <c r="I101" s="766"/>
      <c r="J101" s="766"/>
    </row>
    <row r="102" spans="1:14" ht="36" customHeight="1" x14ac:dyDescent="0.3">
      <c r="A102" s="767" t="s">
        <v>386</v>
      </c>
      <c r="B102" s="767"/>
      <c r="C102" s="767"/>
      <c r="D102" s="767"/>
      <c r="E102" s="767"/>
      <c r="F102" s="729"/>
      <c r="G102" s="729"/>
      <c r="H102" s="729"/>
      <c r="I102" s="729"/>
      <c r="J102" s="729"/>
    </row>
    <row r="103" spans="1:14" x14ac:dyDescent="0.3">
      <c r="A103" s="729" t="s">
        <v>387</v>
      </c>
      <c r="B103" s="729"/>
      <c r="C103" s="729"/>
      <c r="D103" s="729"/>
      <c r="E103" s="729"/>
      <c r="F103" s="729"/>
      <c r="G103" s="729"/>
      <c r="H103" s="729"/>
    </row>
    <row r="104" spans="1:14" x14ac:dyDescent="0.3">
      <c r="A104" s="729" t="s">
        <v>555</v>
      </c>
      <c r="B104" s="729"/>
      <c r="C104" s="729"/>
      <c r="D104" s="729"/>
      <c r="E104" s="729"/>
      <c r="F104" s="462"/>
    </row>
    <row r="105" spans="1:14" ht="9.75" customHeight="1" x14ac:dyDescent="0.3"/>
    <row r="106" spans="1:14" s="24" customFormat="1" ht="28.5" customHeight="1" x14ac:dyDescent="0.25">
      <c r="A106" s="668" t="s">
        <v>50</v>
      </c>
      <c r="B106" s="668" t="s">
        <v>51</v>
      </c>
      <c r="C106" s="720" t="s">
        <v>52</v>
      </c>
      <c r="D106" s="721"/>
      <c r="E106" s="664" t="s">
        <v>94</v>
      </c>
      <c r="F106" s="807" t="s">
        <v>95</v>
      </c>
      <c r="G106" s="668" t="s">
        <v>55</v>
      </c>
      <c r="H106" s="671" t="s">
        <v>96</v>
      </c>
      <c r="I106" s="50" t="s">
        <v>97</v>
      </c>
      <c r="J106" s="699" t="s">
        <v>58</v>
      </c>
      <c r="K106" s="431"/>
    </row>
    <row r="107" spans="1:14" s="26" customFormat="1" ht="28.5" customHeight="1" x14ac:dyDescent="0.3">
      <c r="A107" s="670"/>
      <c r="B107" s="670"/>
      <c r="C107" s="25" t="s">
        <v>59</v>
      </c>
      <c r="D107" s="25" t="s">
        <v>60</v>
      </c>
      <c r="E107" s="722"/>
      <c r="F107" s="808"/>
      <c r="G107" s="670"/>
      <c r="H107" s="672"/>
      <c r="I107" s="51" t="s">
        <v>98</v>
      </c>
      <c r="J107" s="700"/>
      <c r="K107" s="428"/>
    </row>
    <row r="108" spans="1:14" s="26" customFormat="1" ht="27" customHeight="1" x14ac:dyDescent="0.3">
      <c r="A108" s="384" t="s">
        <v>99</v>
      </c>
      <c r="B108" s="468">
        <v>67</v>
      </c>
      <c r="C108" s="468">
        <v>170</v>
      </c>
      <c r="D108" s="468"/>
      <c r="E108" s="468">
        <v>1</v>
      </c>
      <c r="F108" s="468" t="s">
        <v>100</v>
      </c>
      <c r="G108" s="468">
        <v>2</v>
      </c>
      <c r="H108" s="52" t="s">
        <v>101</v>
      </c>
      <c r="I108" s="53">
        <v>7114.72</v>
      </c>
      <c r="J108" s="54">
        <f>I108*100</f>
        <v>711472</v>
      </c>
      <c r="K108" s="428"/>
    </row>
    <row r="109" spans="1:14" s="26" customFormat="1" ht="23.25" customHeight="1" x14ac:dyDescent="0.3">
      <c r="A109" s="639" t="s">
        <v>102</v>
      </c>
      <c r="B109" s="640"/>
      <c r="C109" s="640"/>
      <c r="D109" s="640"/>
      <c r="E109" s="640"/>
      <c r="F109" s="640"/>
      <c r="G109" s="640"/>
      <c r="H109" s="640"/>
      <c r="I109" s="641"/>
      <c r="J109" s="374">
        <v>36192.51</v>
      </c>
      <c r="K109" s="428"/>
    </row>
    <row r="110" spans="1:14" s="57" customFormat="1" ht="24.95" customHeight="1" x14ac:dyDescent="0.3">
      <c r="A110" s="760" t="s">
        <v>81</v>
      </c>
      <c r="B110" s="761"/>
      <c r="C110" s="761"/>
      <c r="D110" s="761"/>
      <c r="E110" s="761"/>
      <c r="F110" s="761"/>
      <c r="G110" s="761"/>
      <c r="H110" s="762"/>
      <c r="I110" s="56"/>
      <c r="J110" s="44">
        <f>SUM(J108:J109)</f>
        <v>747664.51</v>
      </c>
      <c r="K110" s="428"/>
      <c r="N110" s="26"/>
    </row>
    <row r="111" spans="1:14" ht="39.75" customHeight="1" thickBot="1" x14ac:dyDescent="0.35">
      <c r="A111" s="765" t="s">
        <v>723</v>
      </c>
      <c r="B111" s="765"/>
      <c r="C111" s="765"/>
      <c r="D111" s="765"/>
      <c r="E111" s="765"/>
      <c r="F111" s="765"/>
      <c r="G111" s="765"/>
      <c r="H111" s="765"/>
      <c r="I111" s="765"/>
      <c r="J111" s="765"/>
    </row>
    <row r="112" spans="1:14" s="387" customFormat="1" ht="24" customHeight="1" thickBot="1" x14ac:dyDescent="0.35">
      <c r="A112" s="427" t="s">
        <v>597</v>
      </c>
      <c r="B112" s="533"/>
      <c r="C112" s="533"/>
      <c r="D112" s="533"/>
      <c r="E112" s="533"/>
      <c r="F112" s="533"/>
      <c r="G112" s="533"/>
      <c r="H112" s="533"/>
      <c r="I112" s="533"/>
      <c r="J112" s="533"/>
      <c r="K112" s="428"/>
    </row>
    <row r="113" spans="1:12" s="387" customFormat="1" ht="24" customHeight="1" x14ac:dyDescent="0.3">
      <c r="A113" s="646" t="s">
        <v>551</v>
      </c>
      <c r="B113" s="647"/>
      <c r="C113" s="647"/>
      <c r="D113" s="647"/>
      <c r="E113" s="647"/>
      <c r="F113" s="647"/>
      <c r="G113" s="647"/>
      <c r="H113" s="647"/>
      <c r="I113" s="648"/>
      <c r="J113" s="366">
        <v>757855.22539496049</v>
      </c>
      <c r="K113" s="428" t="s">
        <v>552</v>
      </c>
      <c r="L113" s="386"/>
    </row>
    <row r="114" spans="1:12" s="387" customFormat="1" ht="24" customHeight="1" x14ac:dyDescent="0.3">
      <c r="A114" s="649" t="s">
        <v>553</v>
      </c>
      <c r="B114" s="650"/>
      <c r="C114" s="650"/>
      <c r="D114" s="650"/>
      <c r="E114" s="650"/>
      <c r="F114" s="650"/>
      <c r="G114" s="650"/>
      <c r="H114" s="650"/>
      <c r="I114" s="651"/>
      <c r="J114" s="367">
        <v>0</v>
      </c>
      <c r="K114" s="428"/>
    </row>
    <row r="115" spans="1:12" s="387" customFormat="1" ht="24" customHeight="1" x14ac:dyDescent="0.3">
      <c r="A115" s="649" t="s">
        <v>695</v>
      </c>
      <c r="B115" s="650"/>
      <c r="C115" s="650"/>
      <c r="D115" s="650"/>
      <c r="E115" s="650"/>
      <c r="F115" s="650"/>
      <c r="G115" s="650"/>
      <c r="H115" s="650"/>
      <c r="I115" s="651"/>
      <c r="J115" s="367">
        <v>25381.86</v>
      </c>
      <c r="K115" s="428"/>
    </row>
    <row r="116" spans="1:12" s="387" customFormat="1" ht="24" customHeight="1" thickBot="1" x14ac:dyDescent="0.35">
      <c r="A116" s="652" t="s">
        <v>725</v>
      </c>
      <c r="B116" s="653"/>
      <c r="C116" s="653"/>
      <c r="D116" s="653"/>
      <c r="E116" s="653"/>
      <c r="F116" s="653"/>
      <c r="G116" s="653"/>
      <c r="H116" s="653"/>
      <c r="I116" s="654"/>
      <c r="J116" s="368">
        <v>0</v>
      </c>
      <c r="K116" s="428"/>
    </row>
    <row r="117" spans="1:12" s="387" customFormat="1" ht="24" customHeight="1" x14ac:dyDescent="0.3">
      <c r="A117" s="658" t="s">
        <v>696</v>
      </c>
      <c r="B117" s="659"/>
      <c r="C117" s="659"/>
      <c r="D117" s="659"/>
      <c r="E117" s="659"/>
      <c r="F117" s="659"/>
      <c r="G117" s="659"/>
      <c r="H117" s="659"/>
      <c r="I117" s="660"/>
      <c r="J117" s="369">
        <f>SUM(J113:J116)</f>
        <v>783237.08539496048</v>
      </c>
      <c r="K117" s="428"/>
    </row>
    <row r="118" spans="1:12" s="388" customFormat="1" ht="64.5" customHeight="1" x14ac:dyDescent="0.3">
      <c r="A118" s="661" t="s">
        <v>561</v>
      </c>
      <c r="B118" s="662"/>
      <c r="C118" s="662"/>
      <c r="D118" s="662"/>
      <c r="E118" s="662"/>
      <c r="F118" s="662"/>
      <c r="G118" s="662"/>
      <c r="H118" s="662"/>
      <c r="I118" s="662"/>
      <c r="J118" s="663"/>
      <c r="K118" s="430"/>
    </row>
    <row r="119" spans="1:12" s="583" customFormat="1" ht="30.75" customHeight="1" x14ac:dyDescent="0.4">
      <c r="A119" s="683" t="s">
        <v>49</v>
      </c>
      <c r="B119" s="683"/>
      <c r="C119" s="683"/>
      <c r="D119" s="683"/>
      <c r="E119" s="683"/>
      <c r="F119" s="683"/>
      <c r="G119" s="683"/>
      <c r="H119" s="683"/>
      <c r="I119" s="683"/>
      <c r="J119" s="683"/>
      <c r="K119" s="443"/>
    </row>
    <row r="120" spans="1:12" ht="20.25" customHeight="1" x14ac:dyDescent="0.3">
      <c r="A120" s="767" t="s">
        <v>386</v>
      </c>
      <c r="B120" s="767"/>
      <c r="C120" s="767"/>
      <c r="D120" s="767"/>
      <c r="E120" s="767"/>
      <c r="F120" s="729"/>
      <c r="G120" s="729"/>
      <c r="H120" s="729"/>
      <c r="I120" s="729"/>
      <c r="J120" s="729"/>
    </row>
    <row r="121" spans="1:12" x14ac:dyDescent="0.3">
      <c r="A121" s="729" t="s">
        <v>388</v>
      </c>
      <c r="B121" s="729"/>
      <c r="C121" s="729"/>
      <c r="D121" s="729"/>
      <c r="E121" s="729"/>
      <c r="F121" s="729"/>
      <c r="G121" s="729"/>
      <c r="H121" s="729"/>
    </row>
    <row r="122" spans="1:12" x14ac:dyDescent="0.3">
      <c r="A122" s="729" t="s">
        <v>389</v>
      </c>
      <c r="B122" s="729"/>
      <c r="C122" s="729"/>
      <c r="D122" s="729"/>
      <c r="E122" s="729"/>
      <c r="F122" s="515"/>
    </row>
    <row r="123" spans="1:12" ht="7.5" customHeight="1" x14ac:dyDescent="0.3">
      <c r="A123" s="729"/>
      <c r="B123" s="729"/>
      <c r="C123" s="729"/>
      <c r="D123" s="729"/>
      <c r="E123" s="729"/>
      <c r="F123" s="462"/>
    </row>
    <row r="124" spans="1:12" s="24" customFormat="1" ht="22.5" customHeight="1" x14ac:dyDescent="0.25">
      <c r="A124" s="668" t="s">
        <v>50</v>
      </c>
      <c r="B124" s="668" t="s">
        <v>51</v>
      </c>
      <c r="C124" s="720" t="s">
        <v>52</v>
      </c>
      <c r="D124" s="721"/>
      <c r="E124" s="664" t="s">
        <v>53</v>
      </c>
      <c r="F124" s="668" t="s">
        <v>54</v>
      </c>
      <c r="G124" s="668" t="s">
        <v>55</v>
      </c>
      <c r="H124" s="695" t="s">
        <v>56</v>
      </c>
      <c r="I124" s="697" t="s">
        <v>57</v>
      </c>
      <c r="J124" s="699" t="s">
        <v>58</v>
      </c>
      <c r="K124" s="431"/>
    </row>
    <row r="125" spans="1:12" s="26" customFormat="1" ht="22.5" customHeight="1" x14ac:dyDescent="0.3">
      <c r="A125" s="670"/>
      <c r="B125" s="670"/>
      <c r="C125" s="25" t="s">
        <v>59</v>
      </c>
      <c r="D125" s="25" t="s">
        <v>60</v>
      </c>
      <c r="E125" s="722"/>
      <c r="F125" s="670"/>
      <c r="G125" s="670"/>
      <c r="H125" s="696"/>
      <c r="I125" s="698"/>
      <c r="J125" s="700"/>
      <c r="K125" s="428"/>
    </row>
    <row r="126" spans="1:12" s="31" customFormat="1" ht="35.25" customHeight="1" x14ac:dyDescent="0.3">
      <c r="A126" s="58" t="s">
        <v>99</v>
      </c>
      <c r="B126" s="59">
        <v>67</v>
      </c>
      <c r="C126" s="60">
        <v>171</v>
      </c>
      <c r="D126" s="60"/>
      <c r="E126" s="61">
        <v>9.9</v>
      </c>
      <c r="F126" s="62" t="s">
        <v>103</v>
      </c>
      <c r="G126" s="59" t="s">
        <v>104</v>
      </c>
      <c r="H126" s="63">
        <v>0.1</v>
      </c>
      <c r="I126" s="64">
        <v>0.05</v>
      </c>
      <c r="J126" s="63">
        <f>H126*75</f>
        <v>7.5</v>
      </c>
      <c r="K126" s="430"/>
    </row>
    <row r="127" spans="1:12" s="57" customFormat="1" ht="24.95" customHeight="1" x14ac:dyDescent="0.3">
      <c r="A127" s="667" t="s">
        <v>81</v>
      </c>
      <c r="B127" s="667"/>
      <c r="C127" s="667"/>
      <c r="D127" s="667"/>
      <c r="E127" s="667"/>
      <c r="F127" s="667"/>
      <c r="G127" s="667"/>
      <c r="H127" s="667"/>
      <c r="I127" s="56"/>
      <c r="J127" s="44">
        <f>SUM(J123:J126)</f>
        <v>7.5</v>
      </c>
      <c r="K127" s="428"/>
    </row>
    <row r="128" spans="1:12" s="57" customFormat="1" ht="24.95" customHeight="1" x14ac:dyDescent="0.3">
      <c r="A128" s="98"/>
      <c r="B128" s="98"/>
      <c r="C128" s="98"/>
      <c r="D128" s="98"/>
      <c r="E128" s="98"/>
      <c r="F128" s="98"/>
      <c r="G128" s="98"/>
      <c r="H128" s="98"/>
      <c r="I128" s="405"/>
      <c r="J128" s="99"/>
      <c r="K128" s="428"/>
    </row>
    <row r="129" spans="1:12" ht="26.45" customHeight="1" x14ac:dyDescent="0.4">
      <c r="A129" s="766" t="s">
        <v>93</v>
      </c>
      <c r="B129" s="766"/>
      <c r="C129" s="766"/>
      <c r="D129" s="766"/>
      <c r="E129" s="766"/>
      <c r="F129" s="766"/>
      <c r="G129" s="766"/>
      <c r="H129" s="766"/>
      <c r="I129" s="766"/>
      <c r="J129" s="766"/>
    </row>
    <row r="130" spans="1:12" ht="18" customHeight="1" x14ac:dyDescent="0.3">
      <c r="A130" s="767" t="s">
        <v>390</v>
      </c>
      <c r="B130" s="767"/>
      <c r="C130" s="767"/>
      <c r="D130" s="767"/>
      <c r="E130" s="767"/>
      <c r="F130" s="729"/>
      <c r="G130" s="729"/>
      <c r="H130" s="729"/>
      <c r="I130" s="729"/>
      <c r="J130" s="729"/>
    </row>
    <row r="131" spans="1:12" x14ac:dyDescent="0.3">
      <c r="A131" s="23" t="s">
        <v>391</v>
      </c>
    </row>
    <row r="132" spans="1:12" x14ac:dyDescent="0.3">
      <c r="A132" s="729" t="s">
        <v>556</v>
      </c>
      <c r="B132" s="729"/>
      <c r="C132" s="729"/>
      <c r="D132" s="729"/>
      <c r="E132" s="729"/>
      <c r="F132" s="729"/>
      <c r="G132" s="729"/>
      <c r="H132" s="729"/>
      <c r="I132" s="729"/>
      <c r="J132" s="729"/>
    </row>
    <row r="134" spans="1:12" s="24" customFormat="1" ht="24" customHeight="1" x14ac:dyDescent="0.25">
      <c r="A134" s="668" t="s">
        <v>50</v>
      </c>
      <c r="B134" s="668" t="s">
        <v>51</v>
      </c>
      <c r="C134" s="720" t="s">
        <v>52</v>
      </c>
      <c r="D134" s="721"/>
      <c r="E134" s="664" t="s">
        <v>94</v>
      </c>
      <c r="F134" s="807" t="s">
        <v>95</v>
      </c>
      <c r="G134" s="668" t="s">
        <v>55</v>
      </c>
      <c r="H134" s="671" t="s">
        <v>96</v>
      </c>
      <c r="I134" s="50" t="s">
        <v>97</v>
      </c>
      <c r="J134" s="699" t="s">
        <v>58</v>
      </c>
      <c r="K134" s="431"/>
    </row>
    <row r="135" spans="1:12" s="26" customFormat="1" ht="18.75" customHeight="1" x14ac:dyDescent="0.3">
      <c r="A135" s="670"/>
      <c r="B135" s="670"/>
      <c r="C135" s="25" t="s">
        <v>59</v>
      </c>
      <c r="D135" s="25" t="s">
        <v>60</v>
      </c>
      <c r="E135" s="722"/>
      <c r="F135" s="808"/>
      <c r="G135" s="670"/>
      <c r="H135" s="672"/>
      <c r="I135" s="51" t="s">
        <v>98</v>
      </c>
      <c r="J135" s="700"/>
      <c r="K135" s="428"/>
    </row>
    <row r="136" spans="1:12" s="26" customFormat="1" ht="43.5" customHeight="1" x14ac:dyDescent="0.3">
      <c r="A136" s="605" t="s">
        <v>105</v>
      </c>
      <c r="B136" s="454">
        <v>62</v>
      </c>
      <c r="C136" s="468">
        <v>35</v>
      </c>
      <c r="D136" s="67"/>
      <c r="E136" s="468">
        <v>2</v>
      </c>
      <c r="F136" s="468" t="s">
        <v>106</v>
      </c>
      <c r="G136" s="468">
        <v>1</v>
      </c>
      <c r="H136" s="68" t="s">
        <v>107</v>
      </c>
      <c r="I136" s="69">
        <v>683.01424904584587</v>
      </c>
      <c r="J136" s="69">
        <f>I136*100</f>
        <v>68301.424904584594</v>
      </c>
      <c r="K136" s="428"/>
    </row>
    <row r="137" spans="1:12" s="26" customFormat="1" ht="43.5" customHeight="1" x14ac:dyDescent="0.3">
      <c r="A137" s="664" t="s">
        <v>688</v>
      </c>
      <c r="B137" s="668">
        <v>62</v>
      </c>
      <c r="C137" s="668">
        <v>1408</v>
      </c>
      <c r="D137" s="67">
        <v>10</v>
      </c>
      <c r="E137" s="606">
        <v>2</v>
      </c>
      <c r="F137" s="606" t="s">
        <v>100</v>
      </c>
      <c r="G137" s="606" t="s">
        <v>104</v>
      </c>
      <c r="H137" s="68" t="s">
        <v>681</v>
      </c>
      <c r="I137" s="69">
        <v>5112.92</v>
      </c>
      <c r="J137" s="69">
        <f>I137*100</f>
        <v>511292</v>
      </c>
      <c r="K137" s="428"/>
    </row>
    <row r="138" spans="1:12" s="26" customFormat="1" ht="43.5" customHeight="1" x14ac:dyDescent="0.3">
      <c r="A138" s="755"/>
      <c r="B138" s="669"/>
      <c r="C138" s="669"/>
      <c r="D138" s="67">
        <v>12</v>
      </c>
      <c r="E138" s="468">
        <v>2</v>
      </c>
      <c r="F138" s="468" t="s">
        <v>100</v>
      </c>
      <c r="G138" s="468" t="s">
        <v>104</v>
      </c>
      <c r="H138" s="68" t="s">
        <v>108</v>
      </c>
      <c r="I138" s="69">
        <v>6352.42</v>
      </c>
      <c r="J138" s="69">
        <f>I138*100</f>
        <v>635242</v>
      </c>
      <c r="K138" s="428"/>
    </row>
    <row r="139" spans="1:12" s="26" customFormat="1" ht="43.5" customHeight="1" x14ac:dyDescent="0.3">
      <c r="A139" s="755"/>
      <c r="B139" s="669"/>
      <c r="C139" s="669"/>
      <c r="D139" s="67">
        <v>11</v>
      </c>
      <c r="E139" s="606"/>
      <c r="F139" s="606" t="s">
        <v>687</v>
      </c>
      <c r="G139" s="606" t="s">
        <v>104</v>
      </c>
      <c r="H139" s="68"/>
      <c r="I139" s="69">
        <v>0</v>
      </c>
      <c r="J139" s="69">
        <v>0</v>
      </c>
      <c r="K139" s="428"/>
    </row>
    <row r="140" spans="1:12" s="31" customFormat="1" ht="43.5" customHeight="1" x14ac:dyDescent="0.3">
      <c r="A140" s="629" t="s">
        <v>109</v>
      </c>
      <c r="B140" s="626">
        <v>62</v>
      </c>
      <c r="C140" s="59">
        <v>1408</v>
      </c>
      <c r="D140" s="60">
        <v>7</v>
      </c>
      <c r="E140" s="60">
        <v>2</v>
      </c>
      <c r="F140" s="59" t="s">
        <v>110</v>
      </c>
      <c r="G140" s="59"/>
      <c r="H140" s="62"/>
      <c r="I140" s="63">
        <v>166</v>
      </c>
      <c r="J140" s="630" t="s">
        <v>111</v>
      </c>
      <c r="K140" s="430"/>
    </row>
    <row r="141" spans="1:12" s="31" customFormat="1" ht="16.5" customHeight="1" x14ac:dyDescent="0.3">
      <c r="A141" s="71"/>
      <c r="B141" s="72"/>
      <c r="C141" s="73"/>
      <c r="D141" s="74"/>
      <c r="E141" s="74"/>
      <c r="F141" s="73"/>
      <c r="G141" s="73"/>
      <c r="H141" s="75"/>
      <c r="I141" s="76"/>
      <c r="J141" s="70"/>
      <c r="K141" s="430"/>
    </row>
    <row r="142" spans="1:12" s="31" customFormat="1" ht="23.25" customHeight="1" x14ac:dyDescent="0.3">
      <c r="A142" s="71"/>
      <c r="B142" s="72"/>
      <c r="C142" s="73"/>
      <c r="D142" s="74"/>
      <c r="E142" s="74"/>
      <c r="F142" s="73"/>
      <c r="G142" s="752" t="s">
        <v>112</v>
      </c>
      <c r="H142" s="752"/>
      <c r="I142" s="753"/>
      <c r="J142" s="628">
        <v>6845500</v>
      </c>
      <c r="K142" s="430"/>
    </row>
    <row r="143" spans="1:12" s="26" customFormat="1" ht="23.25" customHeight="1" x14ac:dyDescent="0.3">
      <c r="A143" s="639" t="s">
        <v>113</v>
      </c>
      <c r="B143" s="640"/>
      <c r="C143" s="640"/>
      <c r="D143" s="640"/>
      <c r="E143" s="640"/>
      <c r="F143" s="640"/>
      <c r="G143" s="640"/>
      <c r="H143" s="640"/>
      <c r="I143" s="641"/>
      <c r="J143" s="262">
        <v>3504107.4</v>
      </c>
      <c r="K143" s="428"/>
      <c r="L143" s="180"/>
    </row>
    <row r="144" spans="1:12" s="57" customFormat="1" ht="18.75" customHeight="1" x14ac:dyDescent="0.3">
      <c r="A144" s="639" t="s">
        <v>733</v>
      </c>
      <c r="B144" s="640"/>
      <c r="C144" s="640"/>
      <c r="D144" s="640"/>
      <c r="E144" s="640"/>
      <c r="F144" s="640"/>
      <c r="G144" s="640"/>
      <c r="H144" s="640"/>
      <c r="I144" s="641"/>
      <c r="J144" s="44">
        <f>J136+J142+J143</f>
        <v>10417908.824904585</v>
      </c>
      <c r="K144" s="428"/>
      <c r="L144" s="273"/>
    </row>
    <row r="145" spans="1:12" s="57" customFormat="1" ht="48.95" customHeight="1" x14ac:dyDescent="0.3">
      <c r="A145" s="809" t="s">
        <v>724</v>
      </c>
      <c r="B145" s="810"/>
      <c r="C145" s="810"/>
      <c r="D145" s="810"/>
      <c r="E145" s="810"/>
      <c r="F145" s="810"/>
      <c r="G145" s="810"/>
      <c r="H145" s="810"/>
      <c r="I145" s="810"/>
      <c r="J145" s="810"/>
      <c r="K145" s="428"/>
    </row>
    <row r="146" spans="1:12" s="57" customFormat="1" ht="19.5" customHeight="1" thickBot="1" x14ac:dyDescent="0.35">
      <c r="A146" s="493"/>
      <c r="B146" s="479"/>
      <c r="C146" s="479"/>
      <c r="D146" s="479"/>
      <c r="E146" s="479"/>
      <c r="F146" s="479"/>
      <c r="G146" s="479"/>
      <c r="H146" s="479"/>
      <c r="I146" s="479"/>
      <c r="J146" s="479"/>
      <c r="K146" s="428"/>
    </row>
    <row r="147" spans="1:12" s="57" customFormat="1" ht="24" customHeight="1" thickBot="1" x14ac:dyDescent="0.35">
      <c r="A147" s="427" t="s">
        <v>598</v>
      </c>
      <c r="B147" s="534"/>
      <c r="C147" s="534"/>
      <c r="D147" s="534"/>
      <c r="E147" s="534"/>
      <c r="F147" s="534"/>
      <c r="G147" s="534"/>
      <c r="H147" s="534"/>
      <c r="I147" s="534"/>
      <c r="J147" s="534"/>
      <c r="K147" s="428"/>
    </row>
    <row r="148" spans="1:12" s="387" customFormat="1" ht="24" customHeight="1" x14ac:dyDescent="0.3">
      <c r="A148" s="646" t="s">
        <v>551</v>
      </c>
      <c r="B148" s="647"/>
      <c r="C148" s="647"/>
      <c r="D148" s="647"/>
      <c r="E148" s="647"/>
      <c r="F148" s="647"/>
      <c r="G148" s="647"/>
      <c r="H148" s="647"/>
      <c r="I148" s="648"/>
      <c r="J148" s="366">
        <v>10608872.558686243</v>
      </c>
      <c r="K148" s="428" t="s">
        <v>552</v>
      </c>
      <c r="L148" s="386"/>
    </row>
    <row r="149" spans="1:12" s="387" customFormat="1" ht="24" customHeight="1" x14ac:dyDescent="0.3">
      <c r="A149" s="649" t="s">
        <v>553</v>
      </c>
      <c r="B149" s="650"/>
      <c r="C149" s="650"/>
      <c r="D149" s="650"/>
      <c r="E149" s="650"/>
      <c r="F149" s="650"/>
      <c r="G149" s="650"/>
      <c r="H149" s="650"/>
      <c r="I149" s="651"/>
      <c r="J149" s="367">
        <v>16179.91</v>
      </c>
      <c r="K149" s="428"/>
    </row>
    <row r="150" spans="1:12" s="387" customFormat="1" ht="24" customHeight="1" x14ac:dyDescent="0.3">
      <c r="A150" s="649" t="s">
        <v>695</v>
      </c>
      <c r="B150" s="650"/>
      <c r="C150" s="650"/>
      <c r="D150" s="650"/>
      <c r="E150" s="650"/>
      <c r="F150" s="650"/>
      <c r="G150" s="650"/>
      <c r="H150" s="650"/>
      <c r="I150" s="651"/>
      <c r="J150" s="367">
        <v>34096.58</v>
      </c>
      <c r="K150" s="428"/>
    </row>
    <row r="151" spans="1:12" s="387" customFormat="1" ht="24" customHeight="1" thickBot="1" x14ac:dyDescent="0.35">
      <c r="A151" s="652" t="s">
        <v>725</v>
      </c>
      <c r="B151" s="653"/>
      <c r="C151" s="653"/>
      <c r="D151" s="653"/>
      <c r="E151" s="653"/>
      <c r="F151" s="653"/>
      <c r="G151" s="653"/>
      <c r="H151" s="653"/>
      <c r="I151" s="654"/>
      <c r="J151" s="368">
        <v>0</v>
      </c>
      <c r="K151" s="428"/>
    </row>
    <row r="152" spans="1:12" s="387" customFormat="1" ht="24" customHeight="1" x14ac:dyDescent="0.3">
      <c r="A152" s="658" t="s">
        <v>696</v>
      </c>
      <c r="B152" s="659"/>
      <c r="C152" s="659"/>
      <c r="D152" s="659"/>
      <c r="E152" s="659"/>
      <c r="F152" s="659"/>
      <c r="G152" s="659"/>
      <c r="H152" s="659"/>
      <c r="I152" s="660"/>
      <c r="J152" s="369">
        <f>SUM(J148:J151)</f>
        <v>10659149.048686244</v>
      </c>
      <c r="K152" s="428"/>
    </row>
    <row r="153" spans="1:12" s="388" customFormat="1" ht="66.75" customHeight="1" x14ac:dyDescent="0.3">
      <c r="A153" s="709" t="s">
        <v>560</v>
      </c>
      <c r="B153" s="710"/>
      <c r="C153" s="710"/>
      <c r="D153" s="710"/>
      <c r="E153" s="710"/>
      <c r="F153" s="710"/>
      <c r="G153" s="710"/>
      <c r="H153" s="710"/>
      <c r="I153" s="710"/>
      <c r="J153" s="711"/>
      <c r="K153" s="430"/>
    </row>
    <row r="154" spans="1:12" ht="26.45" customHeight="1" x14ac:dyDescent="0.4">
      <c r="A154" s="766" t="s">
        <v>93</v>
      </c>
      <c r="B154" s="766"/>
      <c r="C154" s="766"/>
      <c r="D154" s="766"/>
      <c r="E154" s="766"/>
      <c r="F154" s="766"/>
      <c r="G154" s="766"/>
      <c r="H154" s="766"/>
      <c r="I154" s="766"/>
      <c r="J154" s="766"/>
    </row>
    <row r="155" spans="1:12" ht="36" customHeight="1" x14ac:dyDescent="0.3">
      <c r="A155" s="767" t="s">
        <v>392</v>
      </c>
      <c r="B155" s="767"/>
      <c r="C155" s="767"/>
      <c r="D155" s="767"/>
      <c r="E155" s="767"/>
      <c r="F155" s="729"/>
      <c r="G155" s="729"/>
      <c r="H155" s="729"/>
      <c r="I155" s="729"/>
      <c r="J155" s="729"/>
    </row>
    <row r="156" spans="1:12" x14ac:dyDescent="0.3">
      <c r="A156" s="23" t="s">
        <v>599</v>
      </c>
    </row>
    <row r="157" spans="1:12" x14ac:dyDescent="0.3">
      <c r="A157" s="729" t="s">
        <v>557</v>
      </c>
      <c r="B157" s="729"/>
      <c r="C157" s="729"/>
      <c r="D157" s="729"/>
      <c r="E157" s="729"/>
      <c r="F157" s="729"/>
      <c r="G157" s="729"/>
      <c r="H157" s="729"/>
      <c r="I157" s="729"/>
      <c r="J157" s="729"/>
    </row>
    <row r="159" spans="1:12" s="24" customFormat="1" ht="43.5" customHeight="1" x14ac:dyDescent="0.25">
      <c r="A159" s="668" t="s">
        <v>50</v>
      </c>
      <c r="B159" s="668" t="s">
        <v>51</v>
      </c>
      <c r="C159" s="720" t="s">
        <v>52</v>
      </c>
      <c r="D159" s="721"/>
      <c r="E159" s="664" t="s">
        <v>94</v>
      </c>
      <c r="F159" s="807" t="s">
        <v>95</v>
      </c>
      <c r="G159" s="668" t="s">
        <v>55</v>
      </c>
      <c r="H159" s="671" t="s">
        <v>96</v>
      </c>
      <c r="I159" s="50" t="s">
        <v>97</v>
      </c>
      <c r="J159" s="699" t="s">
        <v>58</v>
      </c>
      <c r="K159" s="431"/>
    </row>
    <row r="160" spans="1:12" s="26" customFormat="1" ht="24.95" customHeight="1" x14ac:dyDescent="0.3">
      <c r="A160" s="670"/>
      <c r="B160" s="670"/>
      <c r="C160" s="25" t="s">
        <v>59</v>
      </c>
      <c r="D160" s="25" t="s">
        <v>60</v>
      </c>
      <c r="E160" s="722"/>
      <c r="F160" s="808"/>
      <c r="G160" s="670"/>
      <c r="H160" s="672"/>
      <c r="I160" s="51" t="s">
        <v>98</v>
      </c>
      <c r="J160" s="700"/>
      <c r="K160" s="428"/>
    </row>
    <row r="161" spans="1:12" s="26" customFormat="1" ht="39.75" customHeight="1" x14ac:dyDescent="0.3">
      <c r="A161" s="792" t="s">
        <v>114</v>
      </c>
      <c r="B161" s="500">
        <v>61</v>
      </c>
      <c r="C161" s="500">
        <v>144</v>
      </c>
      <c r="D161" s="25">
        <v>1</v>
      </c>
      <c r="E161" s="500">
        <v>1</v>
      </c>
      <c r="F161" s="500" t="s">
        <v>115</v>
      </c>
      <c r="G161" s="500">
        <v>3</v>
      </c>
      <c r="H161" s="485" t="s">
        <v>116</v>
      </c>
      <c r="I161" s="35">
        <v>37598.06</v>
      </c>
      <c r="J161" s="34">
        <f>I161*100</f>
        <v>3759806</v>
      </c>
      <c r="K161" s="428"/>
    </row>
    <row r="162" spans="1:12" s="26" customFormat="1" ht="39.75" customHeight="1" x14ac:dyDescent="0.3">
      <c r="A162" s="811"/>
      <c r="B162" s="500"/>
      <c r="C162" s="500">
        <v>144</v>
      </c>
      <c r="D162" s="25">
        <v>2</v>
      </c>
      <c r="E162" s="500">
        <v>1</v>
      </c>
      <c r="F162" s="500" t="s">
        <v>117</v>
      </c>
      <c r="G162" s="500">
        <v>5</v>
      </c>
      <c r="H162" s="485" t="s">
        <v>118</v>
      </c>
      <c r="I162" s="35">
        <v>99.986055663724585</v>
      </c>
      <c r="J162" s="34">
        <f>I162*100</f>
        <v>9998.6055663724583</v>
      </c>
      <c r="K162" s="428"/>
    </row>
    <row r="163" spans="1:12" s="26" customFormat="1" ht="30.75" customHeight="1" x14ac:dyDescent="0.3">
      <c r="A163" s="812" t="s">
        <v>119</v>
      </c>
      <c r="B163" s="813"/>
      <c r="C163" s="813"/>
      <c r="D163" s="813"/>
      <c r="E163" s="813"/>
      <c r="F163" s="813"/>
      <c r="G163" s="813"/>
      <c r="H163" s="813"/>
      <c r="I163" s="814"/>
      <c r="J163" s="77">
        <f>SUM(J161:J162)</f>
        <v>3769804.6055663726</v>
      </c>
      <c r="K163" s="428"/>
    </row>
    <row r="164" spans="1:12" s="26" customFormat="1" ht="23.25" customHeight="1" x14ac:dyDescent="0.3">
      <c r="A164" s="639" t="s">
        <v>120</v>
      </c>
      <c r="B164" s="640"/>
      <c r="C164" s="640"/>
      <c r="D164" s="640"/>
      <c r="E164" s="640"/>
      <c r="F164" s="640"/>
      <c r="G164" s="640"/>
      <c r="H164" s="640"/>
      <c r="I164" s="641"/>
      <c r="J164" s="82">
        <v>2119142.2000000002</v>
      </c>
      <c r="K164" s="428"/>
      <c r="L164" s="274"/>
    </row>
    <row r="165" spans="1:12" s="57" customFormat="1" ht="24.95" customHeight="1" x14ac:dyDescent="0.3">
      <c r="A165" s="760" t="s">
        <v>81</v>
      </c>
      <c r="B165" s="761"/>
      <c r="C165" s="761"/>
      <c r="D165" s="761"/>
      <c r="E165" s="761"/>
      <c r="F165" s="761"/>
      <c r="G165" s="761"/>
      <c r="H165" s="761"/>
      <c r="I165" s="762"/>
      <c r="J165" s="44">
        <f>J163+J164</f>
        <v>5888946.8055663723</v>
      </c>
      <c r="K165" s="428"/>
      <c r="L165" s="273"/>
    </row>
    <row r="166" spans="1:12" ht="56.25" customHeight="1" x14ac:dyDescent="0.3">
      <c r="A166" s="815" t="s">
        <v>700</v>
      </c>
      <c r="B166" s="815"/>
      <c r="C166" s="815"/>
      <c r="D166" s="815"/>
      <c r="E166" s="815"/>
      <c r="F166" s="815"/>
      <c r="G166" s="815"/>
      <c r="H166" s="815"/>
      <c r="I166" s="815"/>
      <c r="J166" s="815"/>
    </row>
    <row r="167" spans="1:12" ht="21" thickBot="1" x14ac:dyDescent="0.35">
      <c r="A167" s="502"/>
      <c r="B167" s="502"/>
      <c r="C167" s="502"/>
      <c r="D167" s="502"/>
      <c r="E167" s="502"/>
      <c r="F167" s="502"/>
      <c r="G167" s="502"/>
      <c r="H167" s="502"/>
      <c r="I167" s="502"/>
      <c r="J167" s="502"/>
    </row>
    <row r="168" spans="1:12" s="387" customFormat="1" ht="24" customHeight="1" thickBot="1" x14ac:dyDescent="0.35">
      <c r="A168" s="427" t="s">
        <v>600</v>
      </c>
      <c r="B168" s="533"/>
      <c r="C168" s="533"/>
      <c r="D168" s="533"/>
      <c r="E168" s="533"/>
      <c r="F168" s="533"/>
      <c r="G168" s="533"/>
      <c r="H168" s="533"/>
      <c r="I168" s="533"/>
      <c r="J168" s="533"/>
      <c r="K168" s="525"/>
    </row>
    <row r="169" spans="1:12" s="387" customFormat="1" ht="24" customHeight="1" x14ac:dyDescent="0.3">
      <c r="A169" s="646" t="s">
        <v>551</v>
      </c>
      <c r="B169" s="647"/>
      <c r="C169" s="647"/>
      <c r="D169" s="647"/>
      <c r="E169" s="647"/>
      <c r="F169" s="647"/>
      <c r="G169" s="647"/>
      <c r="H169" s="647"/>
      <c r="I169" s="648"/>
      <c r="J169" s="366">
        <v>5628520.909665158</v>
      </c>
      <c r="K169" s="428" t="s">
        <v>552</v>
      </c>
      <c r="L169" s="386"/>
    </row>
    <row r="170" spans="1:12" s="387" customFormat="1" ht="24" customHeight="1" x14ac:dyDescent="0.3">
      <c r="A170" s="649" t="s">
        <v>553</v>
      </c>
      <c r="B170" s="650"/>
      <c r="C170" s="650"/>
      <c r="D170" s="650"/>
      <c r="E170" s="650"/>
      <c r="F170" s="650"/>
      <c r="G170" s="650"/>
      <c r="H170" s="650"/>
      <c r="I170" s="651"/>
      <c r="J170" s="367">
        <v>211323.51999999999</v>
      </c>
      <c r="K170" s="428"/>
    </row>
    <row r="171" spans="1:12" s="387" customFormat="1" ht="24" customHeight="1" x14ac:dyDescent="0.3">
      <c r="A171" s="649" t="s">
        <v>695</v>
      </c>
      <c r="B171" s="650"/>
      <c r="C171" s="650"/>
      <c r="D171" s="650"/>
      <c r="E171" s="650"/>
      <c r="F171" s="650"/>
      <c r="G171" s="650"/>
      <c r="H171" s="650"/>
      <c r="I171" s="651"/>
      <c r="J171" s="367">
        <v>237593.23</v>
      </c>
      <c r="K171" s="428"/>
    </row>
    <row r="172" spans="1:12" s="387" customFormat="1" ht="24" customHeight="1" thickBot="1" x14ac:dyDescent="0.35">
      <c r="A172" s="652" t="s">
        <v>725</v>
      </c>
      <c r="B172" s="653"/>
      <c r="C172" s="653"/>
      <c r="D172" s="653"/>
      <c r="E172" s="653"/>
      <c r="F172" s="653"/>
      <c r="G172" s="653"/>
      <c r="H172" s="653"/>
      <c r="I172" s="654"/>
      <c r="J172" s="368">
        <v>0</v>
      </c>
      <c r="K172" s="428"/>
    </row>
    <row r="173" spans="1:12" s="387" customFormat="1" ht="24" customHeight="1" x14ac:dyDescent="0.3">
      <c r="A173" s="816" t="s">
        <v>696</v>
      </c>
      <c r="B173" s="817"/>
      <c r="C173" s="817"/>
      <c r="D173" s="817"/>
      <c r="E173" s="817"/>
      <c r="F173" s="817"/>
      <c r="G173" s="817"/>
      <c r="H173" s="817"/>
      <c r="I173" s="818"/>
      <c r="J173" s="369">
        <f>J169+J170+J171</f>
        <v>6077437.659665158</v>
      </c>
      <c r="K173" s="428"/>
    </row>
    <row r="174" spans="1:12" s="523" customFormat="1" ht="77.25" customHeight="1" x14ac:dyDescent="0.3">
      <c r="A174" s="709" t="s">
        <v>560</v>
      </c>
      <c r="B174" s="710"/>
      <c r="C174" s="710"/>
      <c r="D174" s="710"/>
      <c r="E174" s="710"/>
      <c r="F174" s="710"/>
      <c r="G174" s="710"/>
      <c r="H174" s="710"/>
      <c r="I174" s="710"/>
      <c r="J174" s="711"/>
      <c r="K174" s="430"/>
    </row>
    <row r="175" spans="1:12" ht="26.45" customHeight="1" x14ac:dyDescent="0.4">
      <c r="A175" s="766" t="s">
        <v>93</v>
      </c>
      <c r="B175" s="766"/>
      <c r="C175" s="766"/>
      <c r="D175" s="766"/>
      <c r="E175" s="766"/>
      <c r="F175" s="766"/>
      <c r="G175" s="766"/>
      <c r="H175" s="766"/>
      <c r="I175" s="766"/>
      <c r="J175" s="766"/>
    </row>
    <row r="176" spans="1:12" ht="29.25" customHeight="1" x14ac:dyDescent="0.3">
      <c r="A176" s="736" t="s">
        <v>390</v>
      </c>
      <c r="B176" s="736"/>
      <c r="C176" s="736"/>
      <c r="D176" s="736"/>
      <c r="E176" s="736"/>
      <c r="F176" s="737"/>
      <c r="G176" s="737"/>
      <c r="H176" s="737"/>
      <c r="I176" s="737"/>
      <c r="J176" s="737"/>
    </row>
    <row r="177" spans="1:17" s="564" customFormat="1" x14ac:dyDescent="0.25">
      <c r="A177" s="579" t="s">
        <v>393</v>
      </c>
      <c r="B177" s="520"/>
      <c r="C177" s="520"/>
      <c r="D177" s="520"/>
      <c r="E177" s="520"/>
      <c r="F177" s="520"/>
      <c r="G177" s="520"/>
      <c r="H177" s="580"/>
      <c r="I177" s="581"/>
      <c r="J177" s="582"/>
      <c r="K177" s="563"/>
    </row>
    <row r="178" spans="1:17" x14ac:dyDescent="0.3">
      <c r="A178" s="737" t="s">
        <v>558</v>
      </c>
      <c r="B178" s="737"/>
      <c r="C178" s="737"/>
      <c r="D178" s="737"/>
      <c r="E178" s="737"/>
      <c r="F178" s="737"/>
      <c r="G178" s="737"/>
      <c r="H178" s="737"/>
      <c r="I178" s="737"/>
      <c r="J178" s="737"/>
    </row>
    <row r="179" spans="1:17" x14ac:dyDescent="0.3">
      <c r="A179" s="26"/>
      <c r="B179" s="26"/>
      <c r="C179" s="26"/>
      <c r="D179" s="26"/>
      <c r="E179" s="26"/>
      <c r="F179" s="26"/>
      <c r="G179" s="26"/>
      <c r="H179" s="83"/>
      <c r="J179" s="84"/>
    </row>
    <row r="180" spans="1:17" s="24" customFormat="1" ht="43.5" customHeight="1" x14ac:dyDescent="0.25">
      <c r="A180" s="668" t="s">
        <v>50</v>
      </c>
      <c r="B180" s="668" t="s">
        <v>51</v>
      </c>
      <c r="C180" s="720" t="s">
        <v>52</v>
      </c>
      <c r="D180" s="721"/>
      <c r="E180" s="664" t="s">
        <v>94</v>
      </c>
      <c r="F180" s="668" t="s">
        <v>95</v>
      </c>
      <c r="G180" s="668" t="s">
        <v>55</v>
      </c>
      <c r="H180" s="671" t="s">
        <v>96</v>
      </c>
      <c r="I180" s="50" t="s">
        <v>97</v>
      </c>
      <c r="J180" s="699" t="s">
        <v>58</v>
      </c>
      <c r="K180" s="431"/>
    </row>
    <row r="181" spans="1:17" s="26" customFormat="1" ht="24.95" customHeight="1" x14ac:dyDescent="0.3">
      <c r="A181" s="670"/>
      <c r="B181" s="670"/>
      <c r="C181" s="25" t="s">
        <v>59</v>
      </c>
      <c r="D181" s="25" t="s">
        <v>60</v>
      </c>
      <c r="E181" s="722"/>
      <c r="F181" s="670"/>
      <c r="G181" s="670"/>
      <c r="H181" s="672"/>
      <c r="I181" s="51" t="s">
        <v>98</v>
      </c>
      <c r="J181" s="700"/>
      <c r="K181" s="428"/>
    </row>
    <row r="182" spans="1:17" s="26" customFormat="1" ht="31.5" customHeight="1" x14ac:dyDescent="0.3">
      <c r="A182" s="664" t="s">
        <v>62</v>
      </c>
      <c r="B182" s="668">
        <v>62</v>
      </c>
      <c r="C182" s="668">
        <v>1408</v>
      </c>
      <c r="D182" s="468">
        <v>13</v>
      </c>
      <c r="E182" s="468">
        <v>2</v>
      </c>
      <c r="F182" s="468" t="s">
        <v>100</v>
      </c>
      <c r="G182" s="468" t="s">
        <v>104</v>
      </c>
      <c r="H182" s="607" t="s">
        <v>686</v>
      </c>
      <c r="I182" s="85">
        <v>195575.43</v>
      </c>
      <c r="J182" s="86">
        <f>I182*100</f>
        <v>19557543</v>
      </c>
      <c r="K182" s="428"/>
    </row>
    <row r="183" spans="1:17" s="26" customFormat="1" ht="31.5" customHeight="1" x14ac:dyDescent="0.3">
      <c r="A183" s="755"/>
      <c r="B183" s="669"/>
      <c r="C183" s="669"/>
      <c r="D183" s="468">
        <v>5</v>
      </c>
      <c r="E183" s="468">
        <v>2</v>
      </c>
      <c r="F183" s="468" t="s">
        <v>121</v>
      </c>
      <c r="G183" s="468">
        <v>5</v>
      </c>
      <c r="H183" s="468" t="s">
        <v>122</v>
      </c>
      <c r="I183" s="85">
        <v>5383.34</v>
      </c>
      <c r="J183" s="86">
        <f>I183*34</f>
        <v>183033.56</v>
      </c>
      <c r="K183" s="428"/>
      <c r="O183" s="180">
        <f>I183*40</f>
        <v>215333.6</v>
      </c>
    </row>
    <row r="184" spans="1:17" s="26" customFormat="1" ht="31.5" customHeight="1" x14ac:dyDescent="0.3">
      <c r="A184" s="755"/>
      <c r="B184" s="670"/>
      <c r="C184" s="670"/>
      <c r="D184" s="468">
        <v>6</v>
      </c>
      <c r="E184" s="468">
        <v>2</v>
      </c>
      <c r="F184" s="468" t="s">
        <v>123</v>
      </c>
      <c r="G184" s="468">
        <v>2</v>
      </c>
      <c r="H184" s="468" t="s">
        <v>124</v>
      </c>
      <c r="I184" s="85">
        <v>2878.48</v>
      </c>
      <c r="J184" s="86">
        <f>I184*50</f>
        <v>143924</v>
      </c>
      <c r="K184" s="428"/>
      <c r="O184" s="180">
        <f>I184*60</f>
        <v>172708.8</v>
      </c>
    </row>
    <row r="185" spans="1:17" s="31" customFormat="1" ht="27" customHeight="1" x14ac:dyDescent="0.3">
      <c r="A185" s="821" t="s">
        <v>119</v>
      </c>
      <c r="B185" s="822"/>
      <c r="C185" s="822"/>
      <c r="D185" s="822"/>
      <c r="E185" s="822"/>
      <c r="F185" s="822"/>
      <c r="G185" s="822"/>
      <c r="H185" s="822"/>
      <c r="I185" s="823"/>
      <c r="J185" s="87">
        <f>SUM(J182:J184)</f>
        <v>19884500.559999999</v>
      </c>
      <c r="K185" s="430"/>
    </row>
    <row r="186" spans="1:17" s="26" customFormat="1" ht="39.75" customHeight="1" x14ac:dyDescent="0.3">
      <c r="A186" s="639" t="s">
        <v>125</v>
      </c>
      <c r="B186" s="640"/>
      <c r="C186" s="640"/>
      <c r="D186" s="640"/>
      <c r="E186" s="640"/>
      <c r="F186" s="640"/>
      <c r="G186" s="640"/>
      <c r="H186" s="640"/>
      <c r="I186" s="641"/>
      <c r="J186" s="374">
        <v>31430252.52</v>
      </c>
      <c r="K186" s="428"/>
      <c r="O186" s="339">
        <v>2017</v>
      </c>
      <c r="P186" s="339">
        <v>2018</v>
      </c>
      <c r="Q186" s="31"/>
    </row>
    <row r="187" spans="1:17" s="57" customFormat="1" ht="24.95" customHeight="1" x14ac:dyDescent="0.3">
      <c r="A187" s="760" t="s">
        <v>81</v>
      </c>
      <c r="B187" s="761"/>
      <c r="C187" s="761"/>
      <c r="D187" s="761"/>
      <c r="E187" s="761"/>
      <c r="F187" s="761"/>
      <c r="G187" s="761"/>
      <c r="H187" s="761"/>
      <c r="I187" s="762"/>
      <c r="J187" s="44">
        <f>J185+J186</f>
        <v>51314753.079999998</v>
      </c>
      <c r="K187" s="428"/>
      <c r="O187" s="180">
        <v>25902433.239999998</v>
      </c>
      <c r="P187" s="84">
        <v>3502150.4</v>
      </c>
      <c r="Q187" s="84">
        <f>O187+P187</f>
        <v>29404583.639999997</v>
      </c>
    </row>
    <row r="188" spans="1:17" ht="15.75" customHeight="1" x14ac:dyDescent="0.3">
      <c r="A188" s="65"/>
      <c r="B188" s="65"/>
      <c r="C188" s="65"/>
      <c r="D188" s="65"/>
      <c r="E188" s="65"/>
      <c r="F188" s="65"/>
      <c r="G188" s="65"/>
      <c r="H188" s="65"/>
      <c r="I188" s="88"/>
      <c r="J188" s="66"/>
      <c r="O188" s="273">
        <f>J187-O187</f>
        <v>25412319.84</v>
      </c>
      <c r="P188" s="57"/>
      <c r="Q188" s="57"/>
    </row>
    <row r="189" spans="1:17" ht="69.75" customHeight="1" thickBot="1" x14ac:dyDescent="0.35">
      <c r="A189" s="819" t="s">
        <v>726</v>
      </c>
      <c r="B189" s="819"/>
      <c r="C189" s="819"/>
      <c r="D189" s="819"/>
      <c r="E189" s="819"/>
      <c r="F189" s="819"/>
      <c r="G189" s="819"/>
      <c r="H189" s="819"/>
      <c r="I189" s="819"/>
      <c r="J189" s="819"/>
    </row>
    <row r="190" spans="1:17" s="387" customFormat="1" ht="24" customHeight="1" thickBot="1" x14ac:dyDescent="0.35">
      <c r="A190" s="427" t="s">
        <v>601</v>
      </c>
      <c r="B190" s="536"/>
      <c r="C190" s="536"/>
      <c r="D190" s="536"/>
      <c r="E190" s="536"/>
      <c r="F190" s="536"/>
      <c r="G190" s="536"/>
      <c r="H190" s="536"/>
      <c r="I190" s="536"/>
      <c r="J190" s="536"/>
      <c r="K190" s="428"/>
    </row>
    <row r="191" spans="1:17" s="387" customFormat="1" ht="24" customHeight="1" x14ac:dyDescent="0.3">
      <c r="A191" s="646" t="s">
        <v>551</v>
      </c>
      <c r="B191" s="647"/>
      <c r="C191" s="647"/>
      <c r="D191" s="647"/>
      <c r="E191" s="647"/>
      <c r="F191" s="647"/>
      <c r="G191" s="647"/>
      <c r="H191" s="647"/>
      <c r="I191" s="648"/>
      <c r="J191" s="366">
        <v>39798280.302561641</v>
      </c>
      <c r="K191" s="428" t="s">
        <v>552</v>
      </c>
      <c r="L191" s="386">
        <v>39798280.302561641</v>
      </c>
    </row>
    <row r="192" spans="1:17" s="387" customFormat="1" ht="24" customHeight="1" x14ac:dyDescent="0.3">
      <c r="A192" s="649" t="s">
        <v>553</v>
      </c>
      <c r="B192" s="650"/>
      <c r="C192" s="650"/>
      <c r="D192" s="650"/>
      <c r="E192" s="650"/>
      <c r="F192" s="650"/>
      <c r="G192" s="650"/>
      <c r="H192" s="650"/>
      <c r="I192" s="651"/>
      <c r="J192" s="367">
        <v>3502150.4</v>
      </c>
      <c r="K192" s="428"/>
    </row>
    <row r="193" spans="1:12" s="387" customFormat="1" ht="24" customHeight="1" x14ac:dyDescent="0.3">
      <c r="A193" s="649" t="s">
        <v>695</v>
      </c>
      <c r="B193" s="650"/>
      <c r="C193" s="650"/>
      <c r="D193" s="650"/>
      <c r="E193" s="650"/>
      <c r="F193" s="650"/>
      <c r="G193" s="650"/>
      <c r="H193" s="650"/>
      <c r="I193" s="651"/>
      <c r="J193" s="367">
        <v>2025668.88</v>
      </c>
      <c r="K193" s="428"/>
    </row>
    <row r="194" spans="1:12" s="387" customFormat="1" ht="24" customHeight="1" thickBot="1" x14ac:dyDescent="0.35">
      <c r="A194" s="652" t="s">
        <v>725</v>
      </c>
      <c r="B194" s="653"/>
      <c r="C194" s="653"/>
      <c r="D194" s="653"/>
      <c r="E194" s="653"/>
      <c r="F194" s="653"/>
      <c r="G194" s="653"/>
      <c r="H194" s="653"/>
      <c r="I194" s="654"/>
      <c r="J194" s="368">
        <v>8</v>
      </c>
      <c r="K194" s="428"/>
    </row>
    <row r="195" spans="1:12" s="387" customFormat="1" ht="24" customHeight="1" x14ac:dyDescent="0.3">
      <c r="A195" s="658" t="s">
        <v>696</v>
      </c>
      <c r="B195" s="659"/>
      <c r="C195" s="659"/>
      <c r="D195" s="659"/>
      <c r="E195" s="659"/>
      <c r="F195" s="659"/>
      <c r="G195" s="659"/>
      <c r="H195" s="659"/>
      <c r="I195" s="660"/>
      <c r="J195" s="369">
        <f>J191+J192+J193-J194</f>
        <v>45326091.582561642</v>
      </c>
      <c r="K195" s="428"/>
    </row>
    <row r="196" spans="1:12" s="387" customFormat="1" ht="111.75" customHeight="1" x14ac:dyDescent="0.3">
      <c r="A196" s="686" t="s">
        <v>562</v>
      </c>
      <c r="B196" s="687"/>
      <c r="C196" s="687"/>
      <c r="D196" s="687"/>
      <c r="E196" s="687"/>
      <c r="F196" s="687"/>
      <c r="G196" s="687"/>
      <c r="H196" s="687"/>
      <c r="I196" s="687"/>
      <c r="J196" s="688"/>
      <c r="K196" s="428"/>
    </row>
    <row r="197" spans="1:12" ht="26.45" customHeight="1" x14ac:dyDescent="0.4">
      <c r="A197" s="766" t="s">
        <v>93</v>
      </c>
      <c r="B197" s="766"/>
      <c r="C197" s="766"/>
      <c r="D197" s="766"/>
      <c r="E197" s="766"/>
      <c r="F197" s="766"/>
      <c r="G197" s="766"/>
      <c r="H197" s="766"/>
      <c r="I197" s="766"/>
      <c r="J197" s="766"/>
    </row>
    <row r="198" spans="1:12" ht="23.25" customHeight="1" x14ac:dyDescent="0.3">
      <c r="A198" s="767" t="s">
        <v>390</v>
      </c>
      <c r="B198" s="767"/>
      <c r="C198" s="767"/>
      <c r="D198" s="767"/>
      <c r="E198" s="767"/>
      <c r="F198" s="729"/>
      <c r="G198" s="729"/>
      <c r="H198" s="729"/>
      <c r="I198" s="729"/>
      <c r="J198" s="729"/>
    </row>
    <row r="199" spans="1:12" ht="21" customHeight="1" x14ac:dyDescent="0.3">
      <c r="A199" s="820" t="s">
        <v>393</v>
      </c>
      <c r="B199" s="820"/>
      <c r="C199" s="820"/>
      <c r="D199" s="820"/>
      <c r="E199" s="820"/>
      <c r="F199" s="820"/>
    </row>
    <row r="200" spans="1:12" ht="21" customHeight="1" x14ac:dyDescent="0.3">
      <c r="A200" s="824" t="s">
        <v>559</v>
      </c>
      <c r="B200" s="824"/>
      <c r="C200" s="824"/>
      <c r="D200" s="824"/>
      <c r="E200" s="824"/>
      <c r="F200" s="824"/>
      <c r="G200" s="824"/>
      <c r="H200" s="824"/>
      <c r="I200" s="824"/>
      <c r="J200" s="824"/>
    </row>
    <row r="202" spans="1:12" s="24" customFormat="1" ht="21" customHeight="1" x14ac:dyDescent="0.25">
      <c r="A202" s="668" t="s">
        <v>50</v>
      </c>
      <c r="B202" s="668" t="s">
        <v>51</v>
      </c>
      <c r="C202" s="720" t="s">
        <v>52</v>
      </c>
      <c r="D202" s="721"/>
      <c r="E202" s="664" t="s">
        <v>94</v>
      </c>
      <c r="F202" s="807" t="s">
        <v>95</v>
      </c>
      <c r="G202" s="668" t="s">
        <v>55</v>
      </c>
      <c r="H202" s="695" t="s">
        <v>126</v>
      </c>
      <c r="I202" s="50" t="s">
        <v>97</v>
      </c>
      <c r="J202" s="699" t="s">
        <v>58</v>
      </c>
      <c r="K202" s="431"/>
    </row>
    <row r="203" spans="1:12" s="26" customFormat="1" ht="16.5" customHeight="1" x14ac:dyDescent="0.3">
      <c r="A203" s="670"/>
      <c r="B203" s="670"/>
      <c r="C203" s="25" t="s">
        <v>59</v>
      </c>
      <c r="D203" s="25" t="s">
        <v>60</v>
      </c>
      <c r="E203" s="722"/>
      <c r="F203" s="808"/>
      <c r="G203" s="670"/>
      <c r="H203" s="696"/>
      <c r="I203" s="51" t="s">
        <v>98</v>
      </c>
      <c r="J203" s="700"/>
      <c r="K203" s="428"/>
    </row>
    <row r="204" spans="1:12" s="26" customFormat="1" ht="30" customHeight="1" x14ac:dyDescent="0.3">
      <c r="A204" s="469" t="s">
        <v>62</v>
      </c>
      <c r="B204" s="468">
        <v>62</v>
      </c>
      <c r="C204" s="469">
        <v>1408</v>
      </c>
      <c r="D204" s="67">
        <v>3</v>
      </c>
      <c r="E204" s="468">
        <v>2</v>
      </c>
      <c r="F204" s="468" t="s">
        <v>100</v>
      </c>
      <c r="G204" s="606" t="s">
        <v>104</v>
      </c>
      <c r="H204" s="608" t="s">
        <v>685</v>
      </c>
      <c r="I204" s="53">
        <v>87052.9</v>
      </c>
      <c r="J204" s="86">
        <f>I204*100</f>
        <v>8705290</v>
      </c>
      <c r="K204" s="428"/>
    </row>
    <row r="205" spans="1:12" s="26" customFormat="1" ht="27.75" customHeight="1" x14ac:dyDescent="0.3">
      <c r="A205" s="639" t="s">
        <v>125</v>
      </c>
      <c r="B205" s="640"/>
      <c r="C205" s="640"/>
      <c r="D205" s="640"/>
      <c r="E205" s="640"/>
      <c r="F205" s="640"/>
      <c r="G205" s="640"/>
      <c r="H205" s="640"/>
      <c r="I205" s="641"/>
      <c r="J205" s="55">
        <v>1890862.09</v>
      </c>
      <c r="K205" s="428"/>
      <c r="L205" s="180"/>
    </row>
    <row r="206" spans="1:12" s="57" customFormat="1" ht="24.95" customHeight="1" x14ac:dyDescent="0.3">
      <c r="A206" s="667" t="s">
        <v>81</v>
      </c>
      <c r="B206" s="667"/>
      <c r="C206" s="667"/>
      <c r="D206" s="667"/>
      <c r="E206" s="667"/>
      <c r="F206" s="667"/>
      <c r="G206" s="667"/>
      <c r="H206" s="667"/>
      <c r="I206" s="56"/>
      <c r="J206" s="55">
        <f>SUM(J204:J205)</f>
        <v>10596152.09</v>
      </c>
      <c r="K206" s="428"/>
      <c r="L206" s="273"/>
    </row>
    <row r="207" spans="1:12" ht="11.25" customHeight="1" x14ac:dyDescent="0.3">
      <c r="A207" s="65"/>
      <c r="B207" s="65"/>
      <c r="C207" s="65"/>
      <c r="D207" s="65"/>
      <c r="E207" s="65"/>
      <c r="F207" s="65"/>
      <c r="G207" s="65"/>
      <c r="H207" s="65"/>
      <c r="I207" s="88"/>
      <c r="J207" s="90"/>
    </row>
    <row r="208" spans="1:12" ht="81" customHeight="1" thickBot="1" x14ac:dyDescent="0.35">
      <c r="A208" s="819" t="s">
        <v>727</v>
      </c>
      <c r="B208" s="819"/>
      <c r="C208" s="819"/>
      <c r="D208" s="819"/>
      <c r="E208" s="819"/>
      <c r="F208" s="819"/>
      <c r="G208" s="819"/>
      <c r="H208" s="819"/>
      <c r="I208" s="819"/>
      <c r="J208" s="819"/>
    </row>
    <row r="209" spans="1:13" s="387" customFormat="1" ht="24" customHeight="1" thickBot="1" x14ac:dyDescent="0.35">
      <c r="A209" s="427" t="s">
        <v>602</v>
      </c>
      <c r="B209" s="536"/>
      <c r="C209" s="536"/>
      <c r="D209" s="536"/>
      <c r="E209" s="536"/>
      <c r="F209" s="536"/>
      <c r="G209" s="536"/>
      <c r="H209" s="536"/>
      <c r="I209" s="536"/>
      <c r="J209" s="536"/>
      <c r="K209" s="428"/>
    </row>
    <row r="210" spans="1:13" s="387" customFormat="1" ht="24" customHeight="1" x14ac:dyDescent="0.3">
      <c r="A210" s="646" t="s">
        <v>551</v>
      </c>
      <c r="B210" s="647"/>
      <c r="C210" s="647"/>
      <c r="D210" s="647"/>
      <c r="E210" s="647"/>
      <c r="F210" s="647"/>
      <c r="G210" s="647"/>
      <c r="H210" s="647"/>
      <c r="I210" s="648"/>
      <c r="J210" s="366">
        <v>10035104.587011263</v>
      </c>
      <c r="K210" s="428" t="s">
        <v>552</v>
      </c>
      <c r="L210" s="386"/>
      <c r="M210" s="387">
        <v>10035104.587011263</v>
      </c>
    </row>
    <row r="211" spans="1:13" s="387" customFormat="1" ht="24" customHeight="1" x14ac:dyDescent="0.3">
      <c r="A211" s="649" t="s">
        <v>553</v>
      </c>
      <c r="B211" s="650"/>
      <c r="C211" s="650"/>
      <c r="D211" s="650"/>
      <c r="E211" s="650"/>
      <c r="F211" s="650"/>
      <c r="G211" s="650"/>
      <c r="H211" s="650"/>
      <c r="I211" s="651"/>
      <c r="J211" s="367">
        <v>28231.96</v>
      </c>
      <c r="K211" s="428"/>
    </row>
    <row r="212" spans="1:13" s="387" customFormat="1" ht="24" customHeight="1" x14ac:dyDescent="0.3">
      <c r="A212" s="649" t="s">
        <v>695</v>
      </c>
      <c r="B212" s="650"/>
      <c r="C212" s="650"/>
      <c r="D212" s="650"/>
      <c r="E212" s="650"/>
      <c r="F212" s="650"/>
      <c r="G212" s="650"/>
      <c r="H212" s="650"/>
      <c r="I212" s="651"/>
      <c r="J212" s="367">
        <v>264745.98</v>
      </c>
      <c r="K212" s="428"/>
    </row>
    <row r="213" spans="1:13" s="387" customFormat="1" ht="24" customHeight="1" thickBot="1" x14ac:dyDescent="0.35">
      <c r="A213" s="652" t="s">
        <v>725</v>
      </c>
      <c r="B213" s="653"/>
      <c r="C213" s="653"/>
      <c r="D213" s="653"/>
      <c r="E213" s="653"/>
      <c r="F213" s="653"/>
      <c r="G213" s="653"/>
      <c r="H213" s="653"/>
      <c r="I213" s="654"/>
      <c r="J213" s="368">
        <v>4</v>
      </c>
      <c r="K213" s="428"/>
    </row>
    <row r="214" spans="1:13" s="387" customFormat="1" ht="24" customHeight="1" x14ac:dyDescent="0.3">
      <c r="A214" s="658" t="s">
        <v>696</v>
      </c>
      <c r="B214" s="659"/>
      <c r="C214" s="659"/>
      <c r="D214" s="659"/>
      <c r="E214" s="659"/>
      <c r="F214" s="659"/>
      <c r="G214" s="659"/>
      <c r="H214" s="659"/>
      <c r="I214" s="660"/>
      <c r="J214" s="369">
        <f>J210+J211+J212-J213</f>
        <v>10328078.527011264</v>
      </c>
      <c r="K214" s="428"/>
    </row>
    <row r="215" spans="1:13" s="387" customFormat="1" ht="135.75" customHeight="1" x14ac:dyDescent="0.3">
      <c r="A215" s="686" t="s">
        <v>563</v>
      </c>
      <c r="B215" s="687"/>
      <c r="C215" s="687"/>
      <c r="D215" s="687"/>
      <c r="E215" s="687"/>
      <c r="F215" s="687"/>
      <c r="G215" s="687"/>
      <c r="H215" s="687"/>
      <c r="I215" s="687"/>
      <c r="J215" s="688"/>
      <c r="K215" s="428"/>
    </row>
    <row r="216" spans="1:13" s="387" customFormat="1" ht="12" customHeight="1" x14ac:dyDescent="0.3">
      <c r="A216" s="584"/>
      <c r="B216" s="584"/>
      <c r="C216" s="584"/>
      <c r="D216" s="584"/>
      <c r="E216" s="584"/>
      <c r="F216" s="584"/>
      <c r="G216" s="584"/>
      <c r="H216" s="584"/>
      <c r="I216" s="584"/>
      <c r="J216" s="584"/>
      <c r="K216" s="428"/>
    </row>
    <row r="217" spans="1:13" ht="26.45" customHeight="1" x14ac:dyDescent="0.4">
      <c r="A217" s="766" t="s">
        <v>93</v>
      </c>
      <c r="B217" s="766"/>
      <c r="C217" s="766"/>
      <c r="D217" s="766"/>
      <c r="E217" s="766"/>
      <c r="F217" s="766"/>
      <c r="G217" s="766"/>
      <c r="H217" s="766"/>
      <c r="I217" s="766"/>
      <c r="J217" s="766"/>
    </row>
    <row r="218" spans="1:13" ht="28.5" customHeight="1" x14ac:dyDescent="0.3">
      <c r="A218" s="767" t="s">
        <v>564</v>
      </c>
      <c r="B218" s="767"/>
      <c r="C218" s="767"/>
      <c r="D218" s="767"/>
      <c r="E218" s="767"/>
      <c r="F218" s="729"/>
      <c r="G218" s="729"/>
      <c r="H218" s="729"/>
      <c r="I218" s="729"/>
      <c r="J218" s="729"/>
    </row>
    <row r="219" spans="1:13" ht="26.25" customHeight="1" x14ac:dyDescent="0.3">
      <c r="A219" s="23" t="s">
        <v>701</v>
      </c>
      <c r="H219" s="91"/>
    </row>
    <row r="220" spans="1:13" ht="18" customHeight="1" x14ac:dyDescent="0.3">
      <c r="A220" s="23"/>
      <c r="H220" s="91"/>
    </row>
    <row r="221" spans="1:13" s="24" customFormat="1" ht="21.75" customHeight="1" x14ac:dyDescent="0.25">
      <c r="A221" s="668" t="s">
        <v>50</v>
      </c>
      <c r="B221" s="668" t="s">
        <v>51</v>
      </c>
      <c r="C221" s="720" t="s">
        <v>52</v>
      </c>
      <c r="D221" s="721"/>
      <c r="E221" s="664" t="s">
        <v>94</v>
      </c>
      <c r="F221" s="807" t="s">
        <v>95</v>
      </c>
      <c r="G221" s="668" t="s">
        <v>55</v>
      </c>
      <c r="H221" s="671" t="s">
        <v>96</v>
      </c>
      <c r="I221" s="50" t="s">
        <v>97</v>
      </c>
      <c r="J221" s="699" t="s">
        <v>58</v>
      </c>
      <c r="K221" s="431"/>
    </row>
    <row r="222" spans="1:13" s="26" customFormat="1" ht="13.5" customHeight="1" x14ac:dyDescent="0.3">
      <c r="A222" s="670"/>
      <c r="B222" s="670"/>
      <c r="C222" s="25" t="s">
        <v>59</v>
      </c>
      <c r="D222" s="25" t="s">
        <v>60</v>
      </c>
      <c r="E222" s="722"/>
      <c r="F222" s="808"/>
      <c r="G222" s="670"/>
      <c r="H222" s="672"/>
      <c r="I222" s="51" t="s">
        <v>98</v>
      </c>
      <c r="J222" s="700"/>
      <c r="K222" s="428"/>
    </row>
    <row r="223" spans="1:13" s="26" customFormat="1" ht="27.75" customHeight="1" x14ac:dyDescent="0.3">
      <c r="A223" s="825" t="s">
        <v>127</v>
      </c>
      <c r="B223" s="500">
        <v>63</v>
      </c>
      <c r="C223" s="500">
        <v>78</v>
      </c>
      <c r="D223" s="25"/>
      <c r="E223" s="500">
        <v>1</v>
      </c>
      <c r="F223" s="500" t="s">
        <v>128</v>
      </c>
      <c r="G223" s="500">
        <v>1</v>
      </c>
      <c r="H223" s="485" t="s">
        <v>129</v>
      </c>
      <c r="I223" s="35">
        <v>1924.3184060074266</v>
      </c>
      <c r="J223" s="34">
        <f>I223*100</f>
        <v>192431.84060074267</v>
      </c>
      <c r="K223" s="428"/>
    </row>
    <row r="224" spans="1:13" s="26" customFormat="1" ht="27.75" customHeight="1" x14ac:dyDescent="0.3">
      <c r="A224" s="826"/>
      <c r="B224" s="500"/>
      <c r="C224" s="500">
        <v>79</v>
      </c>
      <c r="D224" s="25"/>
      <c r="E224" s="500">
        <v>1</v>
      </c>
      <c r="F224" s="500" t="s">
        <v>130</v>
      </c>
      <c r="G224" s="500">
        <v>4</v>
      </c>
      <c r="H224" s="485" t="s">
        <v>131</v>
      </c>
      <c r="I224" s="35">
        <v>113.88</v>
      </c>
      <c r="J224" s="34">
        <f>I224*100</f>
        <v>11388</v>
      </c>
      <c r="K224" s="428"/>
    </row>
    <row r="225" spans="1:14" ht="23.1" customHeight="1" x14ac:dyDescent="0.3">
      <c r="A225" s="827" t="s">
        <v>119</v>
      </c>
      <c r="B225" s="827"/>
      <c r="C225" s="827"/>
      <c r="D225" s="827"/>
      <c r="E225" s="827"/>
      <c r="F225" s="827"/>
      <c r="G225" s="827"/>
      <c r="H225" s="827"/>
      <c r="I225" s="827"/>
      <c r="J225" s="44">
        <f>SUM(J223:J224)</f>
        <v>203819.84060074267</v>
      </c>
    </row>
    <row r="226" spans="1:14" s="57" customFormat="1" ht="24.95" customHeight="1" x14ac:dyDescent="0.3">
      <c r="A226" s="828" t="s">
        <v>132</v>
      </c>
      <c r="B226" s="829"/>
      <c r="C226" s="829"/>
      <c r="D226" s="829"/>
      <c r="E226" s="829"/>
      <c r="F226" s="829"/>
      <c r="G226" s="829"/>
      <c r="H226" s="829"/>
      <c r="I226" s="830"/>
      <c r="J226" s="44">
        <v>489494.03</v>
      </c>
      <c r="K226" s="428"/>
      <c r="N226" s="432">
        <v>14844.96</v>
      </c>
    </row>
    <row r="227" spans="1:14" ht="24.95" customHeight="1" x14ac:dyDescent="0.3">
      <c r="A227" s="667" t="s">
        <v>81</v>
      </c>
      <c r="B227" s="667"/>
      <c r="C227" s="667"/>
      <c r="D227" s="667"/>
      <c r="E227" s="667"/>
      <c r="F227" s="667"/>
      <c r="G227" s="667"/>
      <c r="H227" s="667"/>
      <c r="I227" s="667"/>
      <c r="J227" s="44">
        <f>SUM(J225:J226)</f>
        <v>693313.87060074275</v>
      </c>
      <c r="N227" s="432">
        <f>J227-N226</f>
        <v>678468.91060074279</v>
      </c>
    </row>
    <row r="228" spans="1:14" ht="62.25" customHeight="1" thickBot="1" x14ac:dyDescent="0.35">
      <c r="A228" s="727" t="s">
        <v>699</v>
      </c>
      <c r="B228" s="728"/>
      <c r="C228" s="728"/>
      <c r="D228" s="728"/>
      <c r="E228" s="728"/>
      <c r="F228" s="728"/>
      <c r="G228" s="728"/>
      <c r="H228" s="728"/>
      <c r="I228" s="728"/>
      <c r="J228" s="728"/>
    </row>
    <row r="229" spans="1:14" s="387" customFormat="1" ht="24" customHeight="1" thickBot="1" x14ac:dyDescent="0.35">
      <c r="A229" s="427" t="s">
        <v>603</v>
      </c>
      <c r="B229" s="537"/>
      <c r="C229" s="537"/>
      <c r="D229" s="537"/>
      <c r="E229" s="537"/>
      <c r="F229" s="537"/>
      <c r="G229" s="537"/>
      <c r="H229" s="537"/>
      <c r="I229" s="537"/>
      <c r="J229" s="537"/>
      <c r="K229" s="428"/>
    </row>
    <row r="230" spans="1:14" s="387" customFormat="1" ht="24" customHeight="1" x14ac:dyDescent="0.3">
      <c r="A230" s="646" t="s">
        <v>551</v>
      </c>
      <c r="B230" s="647"/>
      <c r="C230" s="647"/>
      <c r="D230" s="647"/>
      <c r="E230" s="647"/>
      <c r="F230" s="647"/>
      <c r="G230" s="647"/>
      <c r="H230" s="647"/>
      <c r="I230" s="648"/>
      <c r="J230" s="366">
        <v>671046.43213059765</v>
      </c>
      <c r="K230" s="428"/>
      <c r="M230" s="535">
        <v>671046.43213059765</v>
      </c>
    </row>
    <row r="231" spans="1:14" s="387" customFormat="1" ht="24" customHeight="1" x14ac:dyDescent="0.3">
      <c r="A231" s="649" t="s">
        <v>553</v>
      </c>
      <c r="B231" s="650"/>
      <c r="C231" s="650"/>
      <c r="D231" s="650"/>
      <c r="E231" s="650"/>
      <c r="F231" s="650"/>
      <c r="G231" s="650"/>
      <c r="H231" s="650"/>
      <c r="I231" s="651"/>
      <c r="J231" s="367">
        <v>14844.96</v>
      </c>
      <c r="K231" s="428"/>
    </row>
    <row r="232" spans="1:14" s="387" customFormat="1" ht="24" customHeight="1" x14ac:dyDescent="0.3">
      <c r="A232" s="649" t="s">
        <v>695</v>
      </c>
      <c r="B232" s="650"/>
      <c r="C232" s="650"/>
      <c r="D232" s="650"/>
      <c r="E232" s="650"/>
      <c r="F232" s="650"/>
      <c r="G232" s="650"/>
      <c r="H232" s="650"/>
      <c r="I232" s="651"/>
      <c r="J232" s="367">
        <v>7422.48</v>
      </c>
      <c r="K232" s="428"/>
    </row>
    <row r="233" spans="1:14" s="387" customFormat="1" ht="24" customHeight="1" thickBot="1" x14ac:dyDescent="0.35">
      <c r="A233" s="652" t="s">
        <v>725</v>
      </c>
      <c r="B233" s="653"/>
      <c r="C233" s="653"/>
      <c r="D233" s="653"/>
      <c r="E233" s="653"/>
      <c r="F233" s="653"/>
      <c r="G233" s="653"/>
      <c r="H233" s="653"/>
      <c r="I233" s="654"/>
      <c r="J233" s="368">
        <v>0</v>
      </c>
      <c r="K233" s="428"/>
    </row>
    <row r="234" spans="1:14" s="387" customFormat="1" ht="24" customHeight="1" thickBot="1" x14ac:dyDescent="0.35">
      <c r="A234" s="655" t="s">
        <v>696</v>
      </c>
      <c r="B234" s="656"/>
      <c r="C234" s="656"/>
      <c r="D234" s="656"/>
      <c r="E234" s="656"/>
      <c r="F234" s="656"/>
      <c r="G234" s="656"/>
      <c r="H234" s="656"/>
      <c r="I234" s="657"/>
      <c r="J234" s="389">
        <f>SUM(J230:J233)</f>
        <v>693313.87213059759</v>
      </c>
      <c r="K234" s="428"/>
    </row>
    <row r="235" spans="1:14" s="523" customFormat="1" ht="26.25" customHeight="1" x14ac:dyDescent="0.3">
      <c r="A235" s="552"/>
      <c r="B235" s="552"/>
      <c r="C235" s="552"/>
      <c r="D235" s="552"/>
      <c r="E235" s="552"/>
      <c r="F235" s="552"/>
      <c r="G235" s="552"/>
      <c r="H235" s="552"/>
      <c r="I235" s="552"/>
      <c r="J235" s="553"/>
      <c r="K235" s="430"/>
    </row>
    <row r="236" spans="1:14" ht="26.45" customHeight="1" x14ac:dyDescent="0.4">
      <c r="A236" s="766" t="s">
        <v>93</v>
      </c>
      <c r="B236" s="766"/>
      <c r="C236" s="766"/>
      <c r="D236" s="766"/>
      <c r="E236" s="766"/>
      <c r="F236" s="766"/>
      <c r="G236" s="766"/>
      <c r="H236" s="766"/>
      <c r="I236" s="766"/>
      <c r="J236" s="766"/>
    </row>
    <row r="237" spans="1:14" ht="25.5" customHeight="1" x14ac:dyDescent="0.3">
      <c r="A237" s="836" t="s">
        <v>394</v>
      </c>
      <c r="B237" s="836"/>
      <c r="C237" s="836"/>
      <c r="D237" s="836"/>
      <c r="E237" s="836"/>
      <c r="F237" s="836"/>
      <c r="G237" s="836"/>
      <c r="H237" s="836"/>
      <c r="I237" s="836"/>
      <c r="J237" s="836"/>
    </row>
    <row r="238" spans="1:14" x14ac:dyDescent="0.3">
      <c r="A238" s="729" t="s">
        <v>516</v>
      </c>
      <c r="B238" s="729"/>
      <c r="C238" s="729"/>
      <c r="D238" s="729"/>
      <c r="E238" s="729"/>
      <c r="F238" s="729"/>
      <c r="G238" s="729"/>
      <c r="H238" s="729"/>
      <c r="I238" s="729"/>
      <c r="J238" s="729"/>
    </row>
    <row r="239" spans="1:14" ht="20.25" customHeight="1" x14ac:dyDescent="0.3">
      <c r="A239" s="65"/>
      <c r="B239" s="65"/>
      <c r="C239" s="65"/>
      <c r="D239" s="65"/>
      <c r="E239" s="65"/>
      <c r="F239" s="65"/>
      <c r="G239" s="65"/>
      <c r="H239" s="65"/>
      <c r="I239" s="88"/>
      <c r="J239" s="92"/>
    </row>
    <row r="240" spans="1:14" s="24" customFormat="1" ht="22.5" customHeight="1" x14ac:dyDescent="0.25">
      <c r="A240" s="668" t="s">
        <v>50</v>
      </c>
      <c r="B240" s="668" t="s">
        <v>51</v>
      </c>
      <c r="C240" s="720" t="s">
        <v>52</v>
      </c>
      <c r="D240" s="721"/>
      <c r="E240" s="664" t="s">
        <v>94</v>
      </c>
      <c r="F240" s="807" t="s">
        <v>95</v>
      </c>
      <c r="G240" s="668" t="s">
        <v>55</v>
      </c>
      <c r="H240" s="671" t="s">
        <v>96</v>
      </c>
      <c r="I240" s="50" t="s">
        <v>97</v>
      </c>
      <c r="J240" s="699" t="s">
        <v>58</v>
      </c>
      <c r="K240" s="431"/>
    </row>
    <row r="241" spans="1:11" s="26" customFormat="1" ht="18.75" customHeight="1" x14ac:dyDescent="0.3">
      <c r="A241" s="670"/>
      <c r="B241" s="670"/>
      <c r="C241" s="25" t="s">
        <v>59</v>
      </c>
      <c r="D241" s="25" t="s">
        <v>60</v>
      </c>
      <c r="E241" s="722"/>
      <c r="F241" s="808"/>
      <c r="G241" s="670"/>
      <c r="H241" s="672"/>
      <c r="I241" s="51" t="s">
        <v>98</v>
      </c>
      <c r="J241" s="700"/>
      <c r="K241" s="428"/>
    </row>
    <row r="242" spans="1:11" s="496" customFormat="1" ht="31.5" customHeight="1" x14ac:dyDescent="0.25">
      <c r="A242" s="463"/>
      <c r="B242" s="463">
        <v>63</v>
      </c>
      <c r="C242" s="501">
        <v>1085</v>
      </c>
      <c r="D242" s="93"/>
      <c r="E242" s="93"/>
      <c r="F242" s="469" t="s">
        <v>133</v>
      </c>
      <c r="G242" s="93"/>
      <c r="H242" s="93"/>
      <c r="I242" s="94"/>
      <c r="J242" s="95"/>
      <c r="K242" s="433"/>
    </row>
    <row r="243" spans="1:11" s="496" customFormat="1" ht="31.5" customHeight="1" x14ac:dyDescent="0.25">
      <c r="A243" s="475"/>
      <c r="B243" s="463">
        <v>63</v>
      </c>
      <c r="C243" s="501">
        <v>1085</v>
      </c>
      <c r="D243" s="93">
        <v>2</v>
      </c>
      <c r="E243" s="93">
        <v>2</v>
      </c>
      <c r="F243" s="469" t="s">
        <v>121</v>
      </c>
      <c r="G243" s="93">
        <v>3</v>
      </c>
      <c r="H243" s="93" t="s">
        <v>134</v>
      </c>
      <c r="I243" s="94">
        <v>219.8</v>
      </c>
      <c r="J243" s="95">
        <f>I243*34</f>
        <v>7473.2000000000007</v>
      </c>
      <c r="K243" s="433"/>
    </row>
    <row r="244" spans="1:11" s="496" customFormat="1" ht="31.5" customHeight="1" x14ac:dyDescent="0.25">
      <c r="A244" s="831" t="s">
        <v>135</v>
      </c>
      <c r="B244" s="664">
        <v>62</v>
      </c>
      <c r="C244" s="833">
        <v>1359</v>
      </c>
      <c r="D244" s="93">
        <v>1</v>
      </c>
      <c r="E244" s="93"/>
      <c r="F244" s="469"/>
      <c r="G244" s="93"/>
      <c r="H244" s="93"/>
      <c r="I244" s="94"/>
      <c r="J244" s="95"/>
      <c r="K244" s="433"/>
    </row>
    <row r="245" spans="1:11" s="496" customFormat="1" ht="31.5" customHeight="1" x14ac:dyDescent="0.25">
      <c r="A245" s="831"/>
      <c r="B245" s="755"/>
      <c r="C245" s="834"/>
      <c r="D245" s="93">
        <v>2</v>
      </c>
      <c r="E245" s="93">
        <v>2</v>
      </c>
      <c r="F245" s="469" t="s">
        <v>121</v>
      </c>
      <c r="G245" s="93">
        <v>3</v>
      </c>
      <c r="H245" s="93" t="s">
        <v>136</v>
      </c>
      <c r="I245" s="94">
        <v>471.01</v>
      </c>
      <c r="J245" s="95">
        <f t="shared" ref="J245:J250" si="0">I245*34</f>
        <v>16014.34</v>
      </c>
      <c r="K245" s="433"/>
    </row>
    <row r="246" spans="1:11" s="496" customFormat="1" ht="31.5" customHeight="1" x14ac:dyDescent="0.25">
      <c r="A246" s="831"/>
      <c r="B246" s="755"/>
      <c r="C246" s="834"/>
      <c r="D246" s="93">
        <v>3</v>
      </c>
      <c r="E246" s="93">
        <v>2</v>
      </c>
      <c r="F246" s="469" t="s">
        <v>121</v>
      </c>
      <c r="G246" s="93">
        <v>3</v>
      </c>
      <c r="H246" s="93" t="s">
        <v>137</v>
      </c>
      <c r="I246" s="94">
        <v>502.41</v>
      </c>
      <c r="J246" s="95">
        <f t="shared" si="0"/>
        <v>17081.940000000002</v>
      </c>
      <c r="K246" s="433"/>
    </row>
    <row r="247" spans="1:11" s="496" customFormat="1" ht="31.5" customHeight="1" x14ac:dyDescent="0.25">
      <c r="A247" s="831"/>
      <c r="B247" s="755"/>
      <c r="C247" s="834"/>
      <c r="D247" s="93">
        <v>4</v>
      </c>
      <c r="E247" s="93">
        <v>2</v>
      </c>
      <c r="F247" s="469" t="s">
        <v>121</v>
      </c>
      <c r="G247" s="93">
        <v>3</v>
      </c>
      <c r="H247" s="93" t="s">
        <v>138</v>
      </c>
      <c r="I247" s="94">
        <v>596.61</v>
      </c>
      <c r="J247" s="95">
        <f t="shared" si="0"/>
        <v>20284.740000000002</v>
      </c>
      <c r="K247" s="433"/>
    </row>
    <row r="248" spans="1:11" s="496" customFormat="1" ht="31.5" customHeight="1" x14ac:dyDescent="0.25">
      <c r="A248" s="831"/>
      <c r="B248" s="755"/>
      <c r="C248" s="834"/>
      <c r="D248" s="93">
        <v>5</v>
      </c>
      <c r="E248" s="93">
        <v>2</v>
      </c>
      <c r="F248" s="469" t="s">
        <v>121</v>
      </c>
      <c r="G248" s="93">
        <v>3</v>
      </c>
      <c r="H248" s="93" t="s">
        <v>139</v>
      </c>
      <c r="I248" s="94">
        <v>596.61</v>
      </c>
      <c r="J248" s="95">
        <f t="shared" si="0"/>
        <v>20284.740000000002</v>
      </c>
      <c r="K248" s="433"/>
    </row>
    <row r="249" spans="1:11" s="496" customFormat="1" ht="31.5" customHeight="1" x14ac:dyDescent="0.25">
      <c r="A249" s="831"/>
      <c r="B249" s="755"/>
      <c r="C249" s="834"/>
      <c r="D249" s="93">
        <v>6</v>
      </c>
      <c r="E249" s="93">
        <v>2</v>
      </c>
      <c r="F249" s="469" t="s">
        <v>121</v>
      </c>
      <c r="G249" s="93">
        <v>3</v>
      </c>
      <c r="H249" s="93" t="s">
        <v>138</v>
      </c>
      <c r="I249" s="94">
        <v>596.61</v>
      </c>
      <c r="J249" s="95">
        <f t="shared" si="0"/>
        <v>20284.740000000002</v>
      </c>
      <c r="K249" s="433"/>
    </row>
    <row r="250" spans="1:11" s="496" customFormat="1" ht="31.5" customHeight="1" x14ac:dyDescent="0.25">
      <c r="A250" s="831"/>
      <c r="B250" s="755"/>
      <c r="C250" s="834"/>
      <c r="D250" s="93">
        <v>7</v>
      </c>
      <c r="E250" s="93">
        <v>2</v>
      </c>
      <c r="F250" s="469" t="s">
        <v>121</v>
      </c>
      <c r="G250" s="93">
        <v>3</v>
      </c>
      <c r="H250" s="93" t="s">
        <v>138</v>
      </c>
      <c r="I250" s="94">
        <v>596.61</v>
      </c>
      <c r="J250" s="95">
        <f t="shared" si="0"/>
        <v>20284.740000000002</v>
      </c>
      <c r="K250" s="433"/>
    </row>
    <row r="251" spans="1:11" s="496" customFormat="1" ht="31.5" customHeight="1" x14ac:dyDescent="0.25">
      <c r="A251" s="832"/>
      <c r="B251" s="722"/>
      <c r="C251" s="835"/>
      <c r="D251" s="93">
        <v>8</v>
      </c>
      <c r="E251" s="93"/>
      <c r="F251" s="469" t="s">
        <v>89</v>
      </c>
      <c r="G251" s="93"/>
      <c r="H251" s="93" t="s">
        <v>140</v>
      </c>
      <c r="I251" s="94"/>
      <c r="J251" s="95"/>
      <c r="K251" s="433"/>
    </row>
    <row r="252" spans="1:11" s="496" customFormat="1" ht="27.75" customHeight="1" x14ac:dyDescent="0.25">
      <c r="A252" s="754" t="s">
        <v>141</v>
      </c>
      <c r="B252" s="754"/>
      <c r="C252" s="754"/>
      <c r="D252" s="754"/>
      <c r="E252" s="754"/>
      <c r="F252" s="754"/>
      <c r="G252" s="754"/>
      <c r="H252" s="754"/>
      <c r="I252" s="754"/>
      <c r="J252" s="265">
        <f>SUM(J243:J251)</f>
        <v>121708.44000000002</v>
      </c>
      <c r="K252" s="433"/>
    </row>
    <row r="253" spans="1:11" s="57" customFormat="1" ht="24.95" customHeight="1" x14ac:dyDescent="0.3">
      <c r="A253" s="828" t="s">
        <v>524</v>
      </c>
      <c r="B253" s="829"/>
      <c r="C253" s="829"/>
      <c r="D253" s="829"/>
      <c r="E253" s="829"/>
      <c r="F253" s="829"/>
      <c r="G253" s="829"/>
      <c r="H253" s="829"/>
      <c r="I253" s="830"/>
      <c r="J253" s="44">
        <v>44677.62</v>
      </c>
      <c r="K253" s="428"/>
    </row>
    <row r="254" spans="1:11" ht="24.95" customHeight="1" x14ac:dyDescent="0.3">
      <c r="A254" s="667" t="s">
        <v>81</v>
      </c>
      <c r="B254" s="667"/>
      <c r="C254" s="667"/>
      <c r="D254" s="667"/>
      <c r="E254" s="667"/>
      <c r="F254" s="667"/>
      <c r="G254" s="667"/>
      <c r="H254" s="667"/>
      <c r="I254" s="667"/>
      <c r="J254" s="44">
        <f>SUM(J252:J253)</f>
        <v>166386.06000000003</v>
      </c>
      <c r="K254" s="432"/>
    </row>
    <row r="255" spans="1:11" ht="36.75" customHeight="1" thickBot="1" x14ac:dyDescent="0.35">
      <c r="A255" s="727" t="s">
        <v>525</v>
      </c>
      <c r="B255" s="728"/>
      <c r="C255" s="728"/>
      <c r="D255" s="728"/>
      <c r="E255" s="728"/>
      <c r="F255" s="728"/>
      <c r="G255" s="728"/>
      <c r="H255" s="728"/>
      <c r="I255" s="728"/>
      <c r="J255" s="728"/>
    </row>
    <row r="256" spans="1:11" s="387" customFormat="1" ht="24" customHeight="1" thickBot="1" x14ac:dyDescent="0.35">
      <c r="A256" s="427" t="s">
        <v>604</v>
      </c>
      <c r="B256" s="537"/>
      <c r="C256" s="537"/>
      <c r="D256" s="537"/>
      <c r="E256" s="537"/>
      <c r="F256" s="537"/>
      <c r="G256" s="537"/>
      <c r="H256" s="537"/>
      <c r="I256" s="537"/>
      <c r="J256" s="537"/>
      <c r="K256" s="428"/>
    </row>
    <row r="257" spans="1:12" s="387" customFormat="1" ht="24" customHeight="1" x14ac:dyDescent="0.3">
      <c r="A257" s="646" t="s">
        <v>551</v>
      </c>
      <c r="B257" s="647"/>
      <c r="C257" s="647"/>
      <c r="D257" s="647"/>
      <c r="E257" s="647"/>
      <c r="F257" s="647"/>
      <c r="G257" s="647"/>
      <c r="H257" s="647"/>
      <c r="I257" s="648"/>
      <c r="J257" s="366">
        <v>166386.06</v>
      </c>
      <c r="K257" s="428"/>
      <c r="L257" s="386">
        <v>166386.06</v>
      </c>
    </row>
    <row r="258" spans="1:12" s="387" customFormat="1" ht="24" customHeight="1" x14ac:dyDescent="0.3">
      <c r="A258" s="649" t="s">
        <v>553</v>
      </c>
      <c r="B258" s="650"/>
      <c r="C258" s="650"/>
      <c r="D258" s="650"/>
      <c r="E258" s="650"/>
      <c r="F258" s="650"/>
      <c r="G258" s="650"/>
      <c r="H258" s="650"/>
      <c r="I258" s="651"/>
      <c r="J258" s="367">
        <v>0</v>
      </c>
      <c r="K258" s="428"/>
    </row>
    <row r="259" spans="1:12" s="387" customFormat="1" ht="24" customHeight="1" x14ac:dyDescent="0.3">
      <c r="A259" s="649" t="s">
        <v>695</v>
      </c>
      <c r="B259" s="650"/>
      <c r="C259" s="650"/>
      <c r="D259" s="650"/>
      <c r="E259" s="650"/>
      <c r="F259" s="650"/>
      <c r="G259" s="650"/>
      <c r="H259" s="650"/>
      <c r="I259" s="651"/>
      <c r="J259" s="367">
        <v>0</v>
      </c>
      <c r="K259" s="428"/>
    </row>
    <row r="260" spans="1:12" s="387" customFormat="1" ht="24" customHeight="1" thickBot="1" x14ac:dyDescent="0.35">
      <c r="A260" s="652" t="s">
        <v>725</v>
      </c>
      <c r="B260" s="653"/>
      <c r="C260" s="653"/>
      <c r="D260" s="653"/>
      <c r="E260" s="653"/>
      <c r="F260" s="653"/>
      <c r="G260" s="653"/>
      <c r="H260" s="653"/>
      <c r="I260" s="654"/>
      <c r="J260" s="368">
        <v>0</v>
      </c>
      <c r="K260" s="428"/>
    </row>
    <row r="261" spans="1:12" s="387" customFormat="1" ht="24" customHeight="1" thickBot="1" x14ac:dyDescent="0.35">
      <c r="A261" s="655" t="s">
        <v>696</v>
      </c>
      <c r="B261" s="656"/>
      <c r="C261" s="656"/>
      <c r="D261" s="656"/>
      <c r="E261" s="656"/>
      <c r="F261" s="656"/>
      <c r="G261" s="656"/>
      <c r="H261" s="656"/>
      <c r="I261" s="657"/>
      <c r="J261" s="389">
        <f>+J257+J258+J260</f>
        <v>166386.06</v>
      </c>
      <c r="K261" s="428"/>
    </row>
    <row r="262" spans="1:12" ht="15.75" customHeight="1" x14ac:dyDescent="0.3">
      <c r="A262" s="460"/>
      <c r="B262" s="526"/>
      <c r="C262" s="526"/>
      <c r="D262" s="526"/>
      <c r="E262" s="526"/>
      <c r="F262" s="526"/>
      <c r="G262" s="526"/>
      <c r="H262" s="526"/>
      <c r="I262" s="526"/>
      <c r="J262" s="526"/>
    </row>
    <row r="263" spans="1:12" ht="26.45" customHeight="1" x14ac:dyDescent="0.4">
      <c r="A263" s="766" t="s">
        <v>93</v>
      </c>
      <c r="B263" s="766"/>
      <c r="C263" s="766"/>
      <c r="D263" s="766"/>
      <c r="E263" s="766"/>
      <c r="F263" s="766"/>
      <c r="G263" s="766"/>
      <c r="H263" s="766"/>
      <c r="I263" s="766"/>
      <c r="J263" s="766"/>
    </row>
    <row r="264" spans="1:12" ht="16.5" customHeight="1" x14ac:dyDescent="0.3">
      <c r="A264" s="736" t="s">
        <v>395</v>
      </c>
      <c r="B264" s="736"/>
      <c r="C264" s="736"/>
      <c r="D264" s="736"/>
      <c r="E264" s="736"/>
      <c r="F264" s="737"/>
      <c r="G264" s="737"/>
      <c r="H264" s="737"/>
      <c r="I264" s="737"/>
      <c r="J264" s="737"/>
    </row>
    <row r="265" spans="1:12" x14ac:dyDescent="0.3">
      <c r="A265" s="737" t="s">
        <v>396</v>
      </c>
      <c r="B265" s="737"/>
      <c r="C265" s="737"/>
      <c r="D265" s="737"/>
      <c r="E265" s="737"/>
      <c r="F265" s="737"/>
      <c r="G265" s="737"/>
      <c r="H265" s="737"/>
      <c r="J265" s="84"/>
    </row>
    <row r="266" spans="1:12" x14ac:dyDescent="0.3">
      <c r="A266" s="737" t="s">
        <v>142</v>
      </c>
      <c r="B266" s="737"/>
      <c r="C266" s="737"/>
      <c r="D266" s="737"/>
      <c r="E266" s="737"/>
      <c r="F266" s="737"/>
      <c r="G266" s="737"/>
      <c r="H266" s="737"/>
      <c r="I266" s="737"/>
      <c r="J266" s="737"/>
    </row>
    <row r="267" spans="1:12" ht="16.5" customHeight="1" x14ac:dyDescent="0.3">
      <c r="A267" s="26"/>
      <c r="B267" s="26"/>
      <c r="C267" s="26"/>
      <c r="D267" s="26"/>
      <c r="E267" s="26"/>
      <c r="F267" s="26"/>
      <c r="G267" s="26"/>
      <c r="H267" s="83"/>
      <c r="J267" s="84"/>
    </row>
    <row r="268" spans="1:12" s="24" customFormat="1" ht="19.5" customHeight="1" x14ac:dyDescent="0.25">
      <c r="A268" s="668" t="s">
        <v>50</v>
      </c>
      <c r="B268" s="668" t="s">
        <v>51</v>
      </c>
      <c r="C268" s="720" t="s">
        <v>52</v>
      </c>
      <c r="D268" s="721"/>
      <c r="E268" s="664" t="s">
        <v>94</v>
      </c>
      <c r="F268" s="668" t="s">
        <v>95</v>
      </c>
      <c r="G268" s="668" t="s">
        <v>55</v>
      </c>
      <c r="H268" s="671" t="s">
        <v>96</v>
      </c>
      <c r="I268" s="50" t="s">
        <v>97</v>
      </c>
      <c r="J268" s="699" t="s">
        <v>58</v>
      </c>
      <c r="K268" s="431"/>
    </row>
    <row r="269" spans="1:12" s="26" customFormat="1" ht="17.25" customHeight="1" x14ac:dyDescent="0.3">
      <c r="A269" s="670"/>
      <c r="B269" s="670"/>
      <c r="C269" s="25" t="s">
        <v>59</v>
      </c>
      <c r="D269" s="25" t="s">
        <v>60</v>
      </c>
      <c r="E269" s="722"/>
      <c r="F269" s="670"/>
      <c r="G269" s="670"/>
      <c r="H269" s="672"/>
      <c r="I269" s="51" t="s">
        <v>98</v>
      </c>
      <c r="J269" s="700"/>
      <c r="K269" s="428"/>
    </row>
    <row r="270" spans="1:12" s="26" customFormat="1" ht="30.75" customHeight="1" x14ac:dyDescent="0.3">
      <c r="A270" s="455" t="s">
        <v>143</v>
      </c>
      <c r="B270" s="730">
        <v>26</v>
      </c>
      <c r="C270" s="708">
        <v>477</v>
      </c>
      <c r="D270" s="500">
        <v>2</v>
      </c>
      <c r="E270" s="464">
        <v>2</v>
      </c>
      <c r="F270" s="455" t="s">
        <v>144</v>
      </c>
      <c r="G270" s="455"/>
      <c r="H270" s="96" t="s">
        <v>145</v>
      </c>
      <c r="I270" s="35">
        <v>288.64999999999998</v>
      </c>
      <c r="J270" s="472"/>
      <c r="K270" s="428"/>
    </row>
    <row r="271" spans="1:12" s="26" customFormat="1" ht="30.75" customHeight="1" x14ac:dyDescent="0.3">
      <c r="A271" s="554" t="s">
        <v>146</v>
      </c>
      <c r="B271" s="731"/>
      <c r="C271" s="708"/>
      <c r="D271" s="500">
        <v>4</v>
      </c>
      <c r="E271" s="500">
        <v>2</v>
      </c>
      <c r="F271" s="500" t="s">
        <v>144</v>
      </c>
      <c r="G271" s="500" t="s">
        <v>104</v>
      </c>
      <c r="H271" s="485" t="s">
        <v>147</v>
      </c>
      <c r="I271" s="35">
        <v>10156.120000000001</v>
      </c>
      <c r="J271" s="34"/>
      <c r="K271" s="428"/>
    </row>
    <row r="272" spans="1:12" s="26" customFormat="1" ht="30.75" customHeight="1" x14ac:dyDescent="0.3">
      <c r="A272" s="554" t="s">
        <v>148</v>
      </c>
      <c r="B272" s="731"/>
      <c r="C272" s="708"/>
      <c r="D272" s="500">
        <v>6</v>
      </c>
      <c r="E272" s="500">
        <v>2</v>
      </c>
      <c r="F272" s="500" t="s">
        <v>144</v>
      </c>
      <c r="G272" s="500" t="s">
        <v>104</v>
      </c>
      <c r="H272" s="485" t="s">
        <v>149</v>
      </c>
      <c r="I272" s="35">
        <v>2078.7399999999998</v>
      </c>
      <c r="J272" s="34"/>
      <c r="K272" s="428"/>
    </row>
    <row r="273" spans="1:13" s="26" customFormat="1" ht="30.75" customHeight="1" x14ac:dyDescent="0.3">
      <c r="A273" s="554" t="s">
        <v>148</v>
      </c>
      <c r="B273" s="731"/>
      <c r="C273" s="708"/>
      <c r="D273" s="500">
        <v>8</v>
      </c>
      <c r="E273" s="500"/>
      <c r="F273" s="500">
        <v>0</v>
      </c>
      <c r="G273" s="500"/>
      <c r="H273" s="485"/>
      <c r="I273" s="35"/>
      <c r="J273" s="85" t="s">
        <v>150</v>
      </c>
      <c r="K273" s="428"/>
    </row>
    <row r="274" spans="1:13" s="26" customFormat="1" ht="30.75" customHeight="1" x14ac:dyDescent="0.3">
      <c r="A274" s="554" t="s">
        <v>148</v>
      </c>
      <c r="B274" s="732"/>
      <c r="C274" s="708"/>
      <c r="D274" s="500">
        <v>9</v>
      </c>
      <c r="E274" s="500">
        <v>2</v>
      </c>
      <c r="F274" s="500" t="s">
        <v>100</v>
      </c>
      <c r="G274" s="500" t="s">
        <v>104</v>
      </c>
      <c r="H274" s="485" t="s">
        <v>151</v>
      </c>
      <c r="I274" s="35">
        <v>2091.65</v>
      </c>
      <c r="J274" s="42"/>
      <c r="K274" s="428"/>
    </row>
    <row r="275" spans="1:13" s="26" customFormat="1" ht="18.75" customHeight="1" x14ac:dyDescent="0.3">
      <c r="A275" s="733" t="s">
        <v>119</v>
      </c>
      <c r="B275" s="734"/>
      <c r="C275" s="734"/>
      <c r="D275" s="734"/>
      <c r="E275" s="734"/>
      <c r="F275" s="734"/>
      <c r="G275" s="734"/>
      <c r="H275" s="734"/>
      <c r="I275" s="735"/>
      <c r="J275" s="97">
        <v>1044477</v>
      </c>
      <c r="K275" s="428"/>
    </row>
    <row r="276" spans="1:13" s="441" customFormat="1" ht="27" customHeight="1" x14ac:dyDescent="0.25">
      <c r="A276" s="723" t="s">
        <v>152</v>
      </c>
      <c r="B276" s="723"/>
      <c r="C276" s="723"/>
      <c r="D276" s="723"/>
      <c r="E276" s="723"/>
      <c r="F276" s="723"/>
      <c r="G276" s="723"/>
      <c r="H276" s="723"/>
      <c r="I276" s="723"/>
      <c r="J276" s="77">
        <v>2292703.7999999998</v>
      </c>
      <c r="K276" s="435"/>
    </row>
    <row r="277" spans="1:13" s="441" customFormat="1" ht="27" customHeight="1" x14ac:dyDescent="0.25">
      <c r="A277" s="723" t="s">
        <v>153</v>
      </c>
      <c r="B277" s="723"/>
      <c r="C277" s="723"/>
      <c r="D277" s="723"/>
      <c r="E277" s="723"/>
      <c r="F277" s="723"/>
      <c r="G277" s="723"/>
      <c r="H277" s="723"/>
      <c r="I277" s="723"/>
      <c r="J277" s="77">
        <v>838325.9</v>
      </c>
      <c r="K277" s="435"/>
    </row>
    <row r="278" spans="1:13" s="441" customFormat="1" ht="27" customHeight="1" x14ac:dyDescent="0.25">
      <c r="A278" s="723" t="s">
        <v>526</v>
      </c>
      <c r="B278" s="723"/>
      <c r="C278" s="723"/>
      <c r="D278" s="723"/>
      <c r="E278" s="723"/>
      <c r="F278" s="723"/>
      <c r="G278" s="723"/>
      <c r="H278" s="723"/>
      <c r="I278" s="723"/>
      <c r="J278" s="442">
        <v>46325.34</v>
      </c>
      <c r="K278" s="435"/>
    </row>
    <row r="279" spans="1:13" s="57" customFormat="1" ht="18.75" customHeight="1" thickBot="1" x14ac:dyDescent="0.35">
      <c r="A279" s="724" t="s">
        <v>154</v>
      </c>
      <c r="B279" s="725"/>
      <c r="C279" s="725"/>
      <c r="D279" s="725"/>
      <c r="E279" s="725"/>
      <c r="F279" s="725"/>
      <c r="G279" s="725"/>
      <c r="H279" s="725"/>
      <c r="I279" s="726"/>
      <c r="J279" s="440">
        <f>SUM(J275:J278)</f>
        <v>4221832.04</v>
      </c>
      <c r="K279" s="432"/>
    </row>
    <row r="280" spans="1:13" ht="54" customHeight="1" x14ac:dyDescent="0.3">
      <c r="A280" s="727" t="s">
        <v>527</v>
      </c>
      <c r="B280" s="728"/>
      <c r="C280" s="728"/>
      <c r="D280" s="728"/>
      <c r="E280" s="728"/>
      <c r="F280" s="728"/>
      <c r="G280" s="728"/>
      <c r="H280" s="728"/>
      <c r="I280" s="728"/>
      <c r="J280" s="728"/>
    </row>
    <row r="281" spans="1:13" ht="18" customHeight="1" thickBot="1" x14ac:dyDescent="0.35">
      <c r="A281" s="460"/>
      <c r="B281" s="526"/>
      <c r="C281" s="526"/>
      <c r="D281" s="526"/>
      <c r="E281" s="526"/>
      <c r="F281" s="526"/>
      <c r="G281" s="526"/>
      <c r="H281" s="526"/>
      <c r="I281" s="526"/>
      <c r="J281" s="526"/>
    </row>
    <row r="282" spans="1:13" s="387" customFormat="1" ht="24" customHeight="1" thickBot="1" x14ac:dyDescent="0.35">
      <c r="A282" s="427" t="s">
        <v>605</v>
      </c>
      <c r="B282" s="537"/>
      <c r="C282" s="537"/>
      <c r="D282" s="537"/>
      <c r="E282" s="537"/>
      <c r="F282" s="537"/>
      <c r="G282" s="537"/>
      <c r="H282" s="537"/>
      <c r="I282" s="537"/>
      <c r="J282" s="537"/>
      <c r="K282" s="428"/>
    </row>
    <row r="283" spans="1:13" s="387" customFormat="1" ht="24" customHeight="1" x14ac:dyDescent="0.3">
      <c r="A283" s="646" t="s">
        <v>551</v>
      </c>
      <c r="B283" s="647"/>
      <c r="C283" s="647"/>
      <c r="D283" s="647"/>
      <c r="E283" s="647"/>
      <c r="F283" s="647"/>
      <c r="G283" s="647"/>
      <c r="H283" s="647"/>
      <c r="I283" s="648"/>
      <c r="J283" s="366">
        <v>3894347.6574238101</v>
      </c>
      <c r="K283" s="428" t="s">
        <v>552</v>
      </c>
      <c r="L283" s="386"/>
      <c r="M283" s="394">
        <v>3894347.6574238101</v>
      </c>
    </row>
    <row r="284" spans="1:13" s="387" customFormat="1" ht="24" customHeight="1" x14ac:dyDescent="0.3">
      <c r="A284" s="649" t="s">
        <v>553</v>
      </c>
      <c r="B284" s="650"/>
      <c r="C284" s="650"/>
      <c r="D284" s="650"/>
      <c r="E284" s="650"/>
      <c r="F284" s="650"/>
      <c r="G284" s="650"/>
      <c r="H284" s="650"/>
      <c r="I284" s="651"/>
      <c r="J284" s="367">
        <v>0</v>
      </c>
      <c r="K284" s="428"/>
    </row>
    <row r="285" spans="1:13" s="387" customFormat="1" ht="24" customHeight="1" x14ac:dyDescent="0.3">
      <c r="A285" s="649" t="s">
        <v>695</v>
      </c>
      <c r="B285" s="650"/>
      <c r="C285" s="650"/>
      <c r="D285" s="650"/>
      <c r="E285" s="650"/>
      <c r="F285" s="650"/>
      <c r="G285" s="650"/>
      <c r="H285" s="650"/>
      <c r="I285" s="651"/>
      <c r="J285" s="367">
        <v>0</v>
      </c>
      <c r="K285" s="428"/>
    </row>
    <row r="286" spans="1:13" s="387" customFormat="1" ht="24" customHeight="1" thickBot="1" x14ac:dyDescent="0.35">
      <c r="A286" s="652" t="s">
        <v>725</v>
      </c>
      <c r="B286" s="653"/>
      <c r="C286" s="653"/>
      <c r="D286" s="653"/>
      <c r="E286" s="653"/>
      <c r="F286" s="653"/>
      <c r="G286" s="653"/>
      <c r="H286" s="653"/>
      <c r="I286" s="654"/>
      <c r="J286" s="368">
        <v>0</v>
      </c>
      <c r="K286" s="428"/>
    </row>
    <row r="287" spans="1:13" s="387" customFormat="1" ht="24" customHeight="1" x14ac:dyDescent="0.3">
      <c r="A287" s="658" t="s">
        <v>696</v>
      </c>
      <c r="B287" s="659"/>
      <c r="C287" s="659"/>
      <c r="D287" s="659"/>
      <c r="E287" s="659"/>
      <c r="F287" s="659"/>
      <c r="G287" s="659"/>
      <c r="H287" s="659"/>
      <c r="I287" s="660"/>
      <c r="J287" s="369">
        <f>+J283+J284+J286</f>
        <v>3894347.6574238101</v>
      </c>
      <c r="K287" s="428"/>
    </row>
    <row r="288" spans="1:13" s="387" customFormat="1" ht="102" customHeight="1" x14ac:dyDescent="0.3">
      <c r="A288" s="686" t="s">
        <v>565</v>
      </c>
      <c r="B288" s="687"/>
      <c r="C288" s="687"/>
      <c r="D288" s="687"/>
      <c r="E288" s="687"/>
      <c r="F288" s="687"/>
      <c r="G288" s="687"/>
      <c r="H288" s="687"/>
      <c r="I288" s="687"/>
      <c r="J288" s="688"/>
      <c r="K288" s="428"/>
    </row>
    <row r="289" spans="1:11" s="370" customFormat="1" ht="26.45" customHeight="1" x14ac:dyDescent="0.3">
      <c r="A289" s="738" t="s">
        <v>49</v>
      </c>
      <c r="B289" s="738"/>
      <c r="C289" s="738"/>
      <c r="D289" s="738"/>
      <c r="E289" s="738"/>
      <c r="F289" s="738"/>
      <c r="G289" s="738"/>
      <c r="H289" s="738"/>
      <c r="I289" s="738"/>
      <c r="J289" s="738"/>
      <c r="K289" s="428"/>
    </row>
    <row r="290" spans="1:11" s="100" customFormat="1" ht="18.75" customHeight="1" x14ac:dyDescent="0.3">
      <c r="A290" s="736" t="s">
        <v>397</v>
      </c>
      <c r="B290" s="736"/>
      <c r="C290" s="736"/>
      <c r="D290" s="736"/>
      <c r="E290" s="736"/>
      <c r="F290" s="737"/>
      <c r="G290" s="737"/>
      <c r="H290" s="737"/>
      <c r="I290" s="737"/>
      <c r="J290" s="737"/>
      <c r="K290" s="428"/>
    </row>
    <row r="291" spans="1:11" ht="19.5" customHeight="1" x14ac:dyDescent="0.3">
      <c r="A291" s="729" t="s">
        <v>398</v>
      </c>
      <c r="B291" s="729"/>
      <c r="C291" s="729"/>
      <c r="D291" s="729"/>
      <c r="E291" s="729"/>
      <c r="F291" s="729"/>
      <c r="G291" s="729"/>
    </row>
    <row r="292" spans="1:11" ht="21.75" customHeight="1" x14ac:dyDescent="0.3">
      <c r="A292" s="729" t="s">
        <v>399</v>
      </c>
      <c r="B292" s="729"/>
      <c r="C292" s="729"/>
      <c r="D292" s="729"/>
      <c r="E292" s="729"/>
      <c r="F292" s="462"/>
    </row>
    <row r="293" spans="1:11" ht="12.75" customHeight="1" x14ac:dyDescent="0.3">
      <c r="A293" s="515"/>
      <c r="B293" s="515"/>
      <c r="C293" s="515"/>
      <c r="D293" s="515"/>
      <c r="E293" s="515"/>
      <c r="F293" s="515"/>
    </row>
    <row r="294" spans="1:11" x14ac:dyDescent="0.2">
      <c r="A294" s="668" t="s">
        <v>50</v>
      </c>
      <c r="B294" s="668" t="s">
        <v>51</v>
      </c>
      <c r="C294" s="720" t="s">
        <v>52</v>
      </c>
      <c r="D294" s="721"/>
      <c r="E294" s="790" t="s">
        <v>53</v>
      </c>
      <c r="F294" s="668" t="s">
        <v>54</v>
      </c>
      <c r="G294" s="668" t="s">
        <v>55</v>
      </c>
      <c r="H294" s="695" t="s">
        <v>56</v>
      </c>
      <c r="I294" s="697" t="s">
        <v>57</v>
      </c>
      <c r="J294" s="699" t="s">
        <v>58</v>
      </c>
      <c r="K294" s="431"/>
    </row>
    <row r="295" spans="1:11" s="24" customFormat="1" ht="19.5" customHeight="1" x14ac:dyDescent="0.3">
      <c r="A295" s="670"/>
      <c r="B295" s="670"/>
      <c r="C295" s="500" t="s">
        <v>59</v>
      </c>
      <c r="D295" s="500" t="s">
        <v>60</v>
      </c>
      <c r="E295" s="791"/>
      <c r="F295" s="670"/>
      <c r="G295" s="670"/>
      <c r="H295" s="696"/>
      <c r="I295" s="698"/>
      <c r="J295" s="700"/>
      <c r="K295" s="443"/>
    </row>
    <row r="296" spans="1:11" s="126" customFormat="1" ht="19.5" customHeight="1" x14ac:dyDescent="0.3">
      <c r="A296" s="58" t="s">
        <v>155</v>
      </c>
      <c r="B296" s="27">
        <v>26</v>
      </c>
      <c r="C296" s="32">
        <v>164</v>
      </c>
      <c r="D296" s="32"/>
      <c r="E296" s="49" t="s">
        <v>156</v>
      </c>
      <c r="F296" s="101" t="s">
        <v>69</v>
      </c>
      <c r="G296" s="27">
        <v>3</v>
      </c>
      <c r="H296" s="29">
        <v>6.32</v>
      </c>
      <c r="I296" s="30">
        <v>7.9</v>
      </c>
      <c r="J296" s="29">
        <v>0</v>
      </c>
      <c r="K296" s="430"/>
    </row>
    <row r="297" spans="1:11" s="31" customFormat="1" ht="37.5" customHeight="1" x14ac:dyDescent="0.3">
      <c r="A297" s="58" t="s">
        <v>155</v>
      </c>
      <c r="B297" s="27">
        <v>26</v>
      </c>
      <c r="C297" s="32">
        <v>172</v>
      </c>
      <c r="D297" s="32"/>
      <c r="E297" s="102" t="s">
        <v>157</v>
      </c>
      <c r="F297" s="101" t="s">
        <v>158</v>
      </c>
      <c r="G297" s="27" t="s">
        <v>104</v>
      </c>
      <c r="H297" s="29">
        <v>0.05</v>
      </c>
      <c r="I297" s="30">
        <v>0.02</v>
      </c>
      <c r="J297" s="29">
        <v>0</v>
      </c>
      <c r="K297" s="430"/>
    </row>
    <row r="298" spans="1:11" s="31" customFormat="1" ht="37.5" customHeight="1" x14ac:dyDescent="0.3">
      <c r="A298" s="58" t="s">
        <v>155</v>
      </c>
      <c r="B298" s="27">
        <v>26</v>
      </c>
      <c r="C298" s="32">
        <v>223</v>
      </c>
      <c r="D298" s="32"/>
      <c r="E298" s="102" t="s">
        <v>159</v>
      </c>
      <c r="F298" s="101" t="s">
        <v>69</v>
      </c>
      <c r="G298" s="27">
        <v>3</v>
      </c>
      <c r="H298" s="29">
        <v>1.21</v>
      </c>
      <c r="I298" s="30">
        <v>1.31</v>
      </c>
      <c r="J298" s="29">
        <v>0</v>
      </c>
      <c r="K298" s="430"/>
    </row>
    <row r="299" spans="1:11" s="31" customFormat="1" ht="37.5" customHeight="1" x14ac:dyDescent="0.3">
      <c r="A299" s="58" t="s">
        <v>155</v>
      </c>
      <c r="B299" s="27">
        <v>26</v>
      </c>
      <c r="C299" s="32">
        <v>347</v>
      </c>
      <c r="D299" s="32"/>
      <c r="E299" s="102" t="s">
        <v>160</v>
      </c>
      <c r="F299" s="101" t="s">
        <v>161</v>
      </c>
      <c r="G299" s="27"/>
      <c r="H299" s="29"/>
      <c r="I299" s="30"/>
      <c r="J299" s="29">
        <v>0</v>
      </c>
      <c r="K299" s="430"/>
    </row>
    <row r="300" spans="1:11" s="31" customFormat="1" ht="37.5" customHeight="1" x14ac:dyDescent="0.3">
      <c r="A300" s="103"/>
      <c r="B300" s="104"/>
      <c r="C300" s="105"/>
      <c r="D300" s="105"/>
      <c r="E300" s="106"/>
      <c r="F300" s="504"/>
      <c r="G300" s="104"/>
      <c r="H300" s="107"/>
      <c r="I300" s="108"/>
      <c r="J300" s="444" t="s">
        <v>162</v>
      </c>
      <c r="K300" s="430"/>
    </row>
    <row r="301" spans="1:11" s="31" customFormat="1" ht="12.75" customHeight="1" x14ac:dyDescent="0.3">
      <c r="A301" s="837"/>
      <c r="B301" s="837"/>
      <c r="C301" s="837"/>
      <c r="D301" s="837"/>
      <c r="E301" s="837"/>
      <c r="F301" s="837"/>
      <c r="G301" s="837"/>
      <c r="H301" s="837"/>
      <c r="I301" s="837"/>
      <c r="J301" s="837"/>
      <c r="K301" s="428"/>
    </row>
    <row r="302" spans="1:11" ht="26.45" customHeight="1" x14ac:dyDescent="0.4">
      <c r="A302" s="789" t="s">
        <v>93</v>
      </c>
      <c r="B302" s="789"/>
      <c r="C302" s="789"/>
      <c r="D302" s="789"/>
      <c r="E302" s="789"/>
      <c r="F302" s="789"/>
      <c r="G302" s="789"/>
      <c r="H302" s="789"/>
      <c r="I302" s="789"/>
      <c r="J302" s="789"/>
    </row>
    <row r="303" spans="1:11" ht="17.25" customHeight="1" x14ac:dyDescent="0.3">
      <c r="A303" s="767" t="s">
        <v>400</v>
      </c>
      <c r="B303" s="767"/>
      <c r="C303" s="767"/>
      <c r="D303" s="767"/>
      <c r="E303" s="767"/>
      <c r="F303" s="729"/>
      <c r="G303" s="729"/>
      <c r="H303" s="729"/>
      <c r="I303" s="729"/>
      <c r="J303" s="729"/>
    </row>
    <row r="304" spans="1:11" ht="18" customHeight="1" x14ac:dyDescent="0.3">
      <c r="A304" s="23" t="s">
        <v>401</v>
      </c>
      <c r="K304" s="430"/>
    </row>
    <row r="305" spans="1:13" s="523" customFormat="1" ht="14.25" customHeight="1" x14ac:dyDescent="0.3">
      <c r="A305" s="729" t="s">
        <v>163</v>
      </c>
      <c r="B305" s="729"/>
      <c r="C305" s="729"/>
      <c r="D305" s="729"/>
      <c r="E305" s="729"/>
      <c r="F305" s="729"/>
      <c r="G305" s="729"/>
      <c r="H305" s="729"/>
      <c r="I305" s="729"/>
      <c r="J305" s="729"/>
      <c r="K305" s="428"/>
    </row>
    <row r="306" spans="1:13" ht="15.75" customHeight="1" x14ac:dyDescent="0.3">
      <c r="A306" s="668" t="s">
        <v>164</v>
      </c>
      <c r="B306" s="668" t="s">
        <v>51</v>
      </c>
      <c r="C306" s="720" t="s">
        <v>52</v>
      </c>
      <c r="D306" s="721"/>
      <c r="E306" s="664" t="s">
        <v>94</v>
      </c>
      <c r="F306" s="807" t="s">
        <v>95</v>
      </c>
      <c r="G306" s="668" t="s">
        <v>55</v>
      </c>
      <c r="H306" s="671" t="s">
        <v>96</v>
      </c>
      <c r="I306" s="50" t="s">
        <v>97</v>
      </c>
      <c r="J306" s="699" t="s">
        <v>58</v>
      </c>
    </row>
    <row r="307" spans="1:13" ht="15.75" customHeight="1" x14ac:dyDescent="0.3">
      <c r="A307" s="670"/>
      <c r="B307" s="670"/>
      <c r="C307" s="25" t="s">
        <v>59</v>
      </c>
      <c r="D307" s="25" t="s">
        <v>60</v>
      </c>
      <c r="E307" s="722"/>
      <c r="F307" s="808"/>
      <c r="G307" s="670"/>
      <c r="H307" s="672"/>
      <c r="I307" s="51" t="s">
        <v>98</v>
      </c>
      <c r="J307" s="700"/>
    </row>
    <row r="308" spans="1:13" ht="30" x14ac:dyDescent="0.2">
      <c r="A308" s="463" t="s">
        <v>689</v>
      </c>
      <c r="B308" s="468">
        <v>69</v>
      </c>
      <c r="C308" s="109">
        <v>19</v>
      </c>
      <c r="D308" s="461">
        <v>1</v>
      </c>
      <c r="E308" s="468">
        <v>1</v>
      </c>
      <c r="F308" s="468" t="s">
        <v>115</v>
      </c>
      <c r="G308" s="468">
        <v>3</v>
      </c>
      <c r="H308" s="68" t="s">
        <v>165</v>
      </c>
      <c r="I308" s="110">
        <f>8750000/1936.27</f>
        <v>4518.9978670330065</v>
      </c>
      <c r="J308" s="69">
        <f>I308*100</f>
        <v>451899.78670330066</v>
      </c>
      <c r="K308" s="431"/>
    </row>
    <row r="309" spans="1:13" s="24" customFormat="1" ht="22.5" customHeight="1" x14ac:dyDescent="0.3">
      <c r="A309" s="739" t="s">
        <v>119</v>
      </c>
      <c r="B309" s="740"/>
      <c r="C309" s="740"/>
      <c r="D309" s="740"/>
      <c r="E309" s="740"/>
      <c r="F309" s="740"/>
      <c r="G309" s="740"/>
      <c r="H309" s="740"/>
      <c r="I309" s="741"/>
      <c r="J309" s="44">
        <f>SUM(J308)</f>
        <v>451899.78670330066</v>
      </c>
      <c r="K309" s="428"/>
    </row>
    <row r="310" spans="1:13" s="26" customFormat="1" ht="24.95" customHeight="1" thickBot="1" x14ac:dyDescent="0.35">
      <c r="A310" s="742" t="s">
        <v>166</v>
      </c>
      <c r="B310" s="743"/>
      <c r="C310" s="743"/>
      <c r="D310" s="743"/>
      <c r="E310" s="743"/>
      <c r="F310" s="743"/>
      <c r="G310" s="743"/>
      <c r="H310" s="743"/>
      <c r="I310" s="744"/>
      <c r="J310" s="111">
        <v>393134.43</v>
      </c>
      <c r="K310" s="428"/>
    </row>
    <row r="311" spans="1:13" s="26" customFormat="1" ht="19.5" customHeight="1" thickBot="1" x14ac:dyDescent="0.35">
      <c r="A311" s="745" t="s">
        <v>154</v>
      </c>
      <c r="B311" s="746"/>
      <c r="C311" s="746"/>
      <c r="D311" s="746"/>
      <c r="E311" s="747"/>
      <c r="F311" s="748"/>
      <c r="G311" s="748"/>
      <c r="H311" s="748"/>
      <c r="I311" s="748"/>
      <c r="J311" s="345">
        <f>SUM(J309:J310)</f>
        <v>845034.2167033006</v>
      </c>
      <c r="K311" s="428"/>
    </row>
    <row r="312" spans="1:13" s="26" customFormat="1" ht="54" customHeight="1" thickBot="1" x14ac:dyDescent="0.35">
      <c r="A312" s="727" t="s">
        <v>702</v>
      </c>
      <c r="B312" s="727"/>
      <c r="C312" s="727"/>
      <c r="D312" s="727"/>
      <c r="E312" s="727"/>
      <c r="F312" s="727"/>
      <c r="G312" s="727"/>
      <c r="H312" s="727"/>
      <c r="I312" s="727"/>
      <c r="J312" s="727"/>
      <c r="K312" s="428"/>
    </row>
    <row r="313" spans="1:13" s="45" customFormat="1" ht="18.75" customHeight="1" thickBot="1" x14ac:dyDescent="0.35">
      <c r="A313" s="427" t="s">
        <v>606</v>
      </c>
      <c r="B313" s="530"/>
      <c r="C313" s="530"/>
      <c r="D313" s="530"/>
      <c r="E313" s="530"/>
      <c r="F313" s="530"/>
      <c r="G313" s="530"/>
      <c r="H313" s="530"/>
      <c r="I313" s="530"/>
      <c r="J313" s="530"/>
      <c r="K313" s="432"/>
    </row>
    <row r="314" spans="1:13" s="26" customFormat="1" ht="17.25" customHeight="1" x14ac:dyDescent="0.3">
      <c r="A314" s="646" t="s">
        <v>551</v>
      </c>
      <c r="B314" s="647"/>
      <c r="C314" s="647"/>
      <c r="D314" s="647"/>
      <c r="E314" s="647"/>
      <c r="F314" s="647"/>
      <c r="G314" s="647"/>
      <c r="H314" s="647"/>
      <c r="I314" s="648"/>
      <c r="J314" s="366">
        <v>781736.74</v>
      </c>
      <c r="K314" s="428" t="s">
        <v>552</v>
      </c>
    </row>
    <row r="315" spans="1:13" s="26" customFormat="1" ht="17.25" customHeight="1" x14ac:dyDescent="0.3">
      <c r="A315" s="649" t="s">
        <v>553</v>
      </c>
      <c r="B315" s="650"/>
      <c r="C315" s="650"/>
      <c r="D315" s="650"/>
      <c r="E315" s="650"/>
      <c r="F315" s="650"/>
      <c r="G315" s="650"/>
      <c r="H315" s="650"/>
      <c r="I315" s="651"/>
      <c r="J315" s="367">
        <v>19172.07</v>
      </c>
      <c r="K315" s="428"/>
    </row>
    <row r="316" spans="1:13" s="26" customFormat="1" ht="17.25" customHeight="1" x14ac:dyDescent="0.3">
      <c r="A316" s="649" t="s">
        <v>695</v>
      </c>
      <c r="B316" s="650"/>
      <c r="C316" s="650"/>
      <c r="D316" s="650"/>
      <c r="E316" s="650"/>
      <c r="F316" s="650"/>
      <c r="G316" s="650"/>
      <c r="H316" s="650"/>
      <c r="I316" s="651"/>
      <c r="J316" s="367">
        <v>750</v>
      </c>
      <c r="K316" s="428"/>
    </row>
    <row r="317" spans="1:13" s="5" customFormat="1" ht="17.25" customHeight="1" thickBot="1" x14ac:dyDescent="0.25">
      <c r="A317" s="652" t="s">
        <v>725</v>
      </c>
      <c r="B317" s="653"/>
      <c r="C317" s="653"/>
      <c r="D317" s="653"/>
      <c r="E317" s="653"/>
      <c r="F317" s="653"/>
      <c r="G317" s="653"/>
      <c r="H317" s="653"/>
      <c r="I317" s="654"/>
      <c r="J317" s="368">
        <v>0</v>
      </c>
    </row>
    <row r="318" spans="1:13" s="387" customFormat="1" ht="17.25" customHeight="1" x14ac:dyDescent="0.3">
      <c r="A318" s="658" t="s">
        <v>696</v>
      </c>
      <c r="B318" s="659"/>
      <c r="C318" s="659"/>
      <c r="D318" s="659"/>
      <c r="E318" s="659"/>
      <c r="F318" s="659"/>
      <c r="G318" s="659"/>
      <c r="H318" s="659"/>
      <c r="I318" s="660"/>
      <c r="J318" s="369">
        <f>SUM(J314:J317)</f>
        <v>801658.80999999994</v>
      </c>
      <c r="K318" s="428"/>
      <c r="L318" s="386"/>
      <c r="M318" s="394">
        <v>692889.66158663284</v>
      </c>
    </row>
    <row r="319" spans="1:13" s="387" customFormat="1" ht="72" customHeight="1" x14ac:dyDescent="0.3">
      <c r="A319" s="661" t="s">
        <v>735</v>
      </c>
      <c r="B319" s="662"/>
      <c r="C319" s="662"/>
      <c r="D319" s="662"/>
      <c r="E319" s="662"/>
      <c r="F319" s="662"/>
      <c r="G319" s="662"/>
      <c r="H319" s="662"/>
      <c r="I319" s="662"/>
      <c r="J319" s="663"/>
      <c r="K319" s="428"/>
    </row>
    <row r="320" spans="1:13" s="390" customFormat="1" ht="10.5" customHeight="1" x14ac:dyDescent="0.3">
      <c r="A320" s="396"/>
      <c r="B320" s="396"/>
      <c r="C320" s="396"/>
      <c r="D320" s="396"/>
      <c r="E320" s="396"/>
      <c r="F320" s="396"/>
      <c r="G320" s="396"/>
      <c r="H320" s="396"/>
      <c r="I320" s="396"/>
      <c r="J320" s="396"/>
      <c r="K320" s="434"/>
    </row>
    <row r="321" spans="1:13" s="26" customFormat="1" ht="20.25" customHeight="1" x14ac:dyDescent="0.3">
      <c r="A321" s="668" t="s">
        <v>164</v>
      </c>
      <c r="B321" s="668" t="s">
        <v>51</v>
      </c>
      <c r="C321" s="720" t="s">
        <v>52</v>
      </c>
      <c r="D321" s="721"/>
      <c r="E321" s="664" t="s">
        <v>94</v>
      </c>
      <c r="F321" s="807" t="s">
        <v>95</v>
      </c>
      <c r="G321" s="668" t="s">
        <v>55</v>
      </c>
      <c r="H321" s="671" t="s">
        <v>96</v>
      </c>
      <c r="I321" s="50" t="s">
        <v>97</v>
      </c>
      <c r="J321" s="699" t="s">
        <v>58</v>
      </c>
      <c r="K321" s="428"/>
    </row>
    <row r="322" spans="1:13" s="26" customFormat="1" ht="16.5" customHeight="1" x14ac:dyDescent="0.3">
      <c r="A322" s="670"/>
      <c r="B322" s="670"/>
      <c r="C322" s="25" t="s">
        <v>59</v>
      </c>
      <c r="D322" s="25" t="s">
        <v>60</v>
      </c>
      <c r="E322" s="722"/>
      <c r="F322" s="808"/>
      <c r="G322" s="670"/>
      <c r="H322" s="672"/>
      <c r="I322" s="51" t="s">
        <v>98</v>
      </c>
      <c r="J322" s="700"/>
      <c r="K322" s="428"/>
    </row>
    <row r="323" spans="1:13" s="26" customFormat="1" ht="25.5" customHeight="1" x14ac:dyDescent="0.3">
      <c r="A323" s="138" t="s">
        <v>690</v>
      </c>
      <c r="B323" s="67">
        <v>69</v>
      </c>
      <c r="C323" s="468">
        <v>19</v>
      </c>
      <c r="D323" s="371">
        <v>2</v>
      </c>
      <c r="E323" s="468">
        <v>1</v>
      </c>
      <c r="F323" s="468" t="s">
        <v>115</v>
      </c>
      <c r="G323" s="468">
        <v>3</v>
      </c>
      <c r="H323" s="68" t="s">
        <v>167</v>
      </c>
      <c r="I323" s="110">
        <v>1547.31</v>
      </c>
      <c r="J323" s="69">
        <f>I323*100</f>
        <v>154731</v>
      </c>
      <c r="K323" s="428"/>
    </row>
    <row r="324" spans="1:13" s="26" customFormat="1" ht="20.25" customHeight="1" x14ac:dyDescent="0.3">
      <c r="A324" s="828" t="s">
        <v>152</v>
      </c>
      <c r="B324" s="829"/>
      <c r="C324" s="829"/>
      <c r="D324" s="829"/>
      <c r="E324" s="829"/>
      <c r="F324" s="829"/>
      <c r="G324" s="829"/>
      <c r="H324" s="829"/>
      <c r="I324" s="830"/>
      <c r="J324" s="82">
        <v>231034.52</v>
      </c>
      <c r="K324" s="428"/>
    </row>
    <row r="325" spans="1:13" s="57" customFormat="1" ht="18.75" customHeight="1" x14ac:dyDescent="0.3">
      <c r="A325" s="812" t="s">
        <v>119</v>
      </c>
      <c r="B325" s="813"/>
      <c r="C325" s="813"/>
      <c r="D325" s="813"/>
      <c r="E325" s="813"/>
      <c r="F325" s="813"/>
      <c r="G325" s="813"/>
      <c r="H325" s="813"/>
      <c r="I325" s="814"/>
      <c r="J325" s="44">
        <f>SUM(J323:J324)</f>
        <v>385765.52</v>
      </c>
      <c r="K325" s="428"/>
    </row>
    <row r="326" spans="1:13" s="45" customFormat="1" ht="18" customHeight="1" thickBot="1" x14ac:dyDescent="0.35">
      <c r="A326" s="815" t="s">
        <v>168</v>
      </c>
      <c r="B326" s="815"/>
      <c r="C326" s="815"/>
      <c r="D326" s="815"/>
      <c r="E326" s="815"/>
      <c r="F326" s="815"/>
      <c r="G326" s="815"/>
      <c r="H326" s="815"/>
      <c r="I326" s="815"/>
      <c r="J326" s="815"/>
      <c r="K326" s="428"/>
    </row>
    <row r="327" spans="1:13" s="26" customFormat="1" ht="21.75" customHeight="1" thickBot="1" x14ac:dyDescent="0.35">
      <c r="A327" s="427" t="s">
        <v>607</v>
      </c>
      <c r="B327" s="530"/>
      <c r="C327" s="530"/>
      <c r="D327" s="530"/>
      <c r="E327" s="530"/>
      <c r="F327" s="530"/>
      <c r="G327" s="530"/>
      <c r="H327" s="530"/>
      <c r="I327" s="530"/>
      <c r="J327" s="530"/>
      <c r="K327" s="428"/>
    </row>
    <row r="328" spans="1:13" s="26" customFormat="1" ht="20.25" customHeight="1" x14ac:dyDescent="0.3">
      <c r="A328" s="646" t="s">
        <v>551</v>
      </c>
      <c r="B328" s="647"/>
      <c r="C328" s="647"/>
      <c r="D328" s="647"/>
      <c r="E328" s="647"/>
      <c r="F328" s="647"/>
      <c r="G328" s="647"/>
      <c r="H328" s="647"/>
      <c r="I328" s="648"/>
      <c r="J328" s="366">
        <v>393501.5313155707</v>
      </c>
      <c r="K328" s="428" t="s">
        <v>552</v>
      </c>
    </row>
    <row r="329" spans="1:13" s="26" customFormat="1" ht="21" customHeight="1" x14ac:dyDescent="0.3">
      <c r="A329" s="649" t="s">
        <v>553</v>
      </c>
      <c r="B329" s="650"/>
      <c r="C329" s="650"/>
      <c r="D329" s="650"/>
      <c r="E329" s="650"/>
      <c r="F329" s="650"/>
      <c r="G329" s="650"/>
      <c r="H329" s="650"/>
      <c r="I329" s="651"/>
      <c r="J329" s="367">
        <v>0</v>
      </c>
      <c r="K329" s="428"/>
    </row>
    <row r="330" spans="1:13" s="26" customFormat="1" ht="21" customHeight="1" x14ac:dyDescent="0.3">
      <c r="A330" s="649" t="s">
        <v>695</v>
      </c>
      <c r="B330" s="650"/>
      <c r="C330" s="650"/>
      <c r="D330" s="650"/>
      <c r="E330" s="650"/>
      <c r="F330" s="650"/>
      <c r="G330" s="650"/>
      <c r="H330" s="650"/>
      <c r="I330" s="651"/>
      <c r="J330" s="367">
        <v>0</v>
      </c>
      <c r="K330" s="428"/>
    </row>
    <row r="331" spans="1:13" s="5" customFormat="1" ht="23.25" customHeight="1" thickBot="1" x14ac:dyDescent="0.25">
      <c r="A331" s="652" t="s">
        <v>554</v>
      </c>
      <c r="B331" s="653"/>
      <c r="C331" s="653"/>
      <c r="D331" s="653"/>
      <c r="E331" s="653"/>
      <c r="F331" s="653"/>
      <c r="G331" s="653"/>
      <c r="H331" s="653"/>
      <c r="I331" s="654"/>
      <c r="J331" s="368">
        <v>0</v>
      </c>
    </row>
    <row r="332" spans="1:13" s="387" customFormat="1" ht="19.5" customHeight="1" x14ac:dyDescent="0.3">
      <c r="A332" s="658" t="s">
        <v>696</v>
      </c>
      <c r="B332" s="659"/>
      <c r="C332" s="659"/>
      <c r="D332" s="659"/>
      <c r="E332" s="659"/>
      <c r="F332" s="659"/>
      <c r="G332" s="659"/>
      <c r="H332" s="659"/>
      <c r="I332" s="660"/>
      <c r="J332" s="369">
        <f>+J328+J329+J331</f>
        <v>393501.5313155707</v>
      </c>
      <c r="K332" s="428"/>
      <c r="L332" s="386"/>
      <c r="M332" s="394">
        <v>393501.5313155707</v>
      </c>
    </row>
    <row r="333" spans="1:13" s="387" customFormat="1" ht="62.25" customHeight="1" x14ac:dyDescent="0.3">
      <c r="A333" s="686" t="s">
        <v>566</v>
      </c>
      <c r="B333" s="687"/>
      <c r="C333" s="687"/>
      <c r="D333" s="687"/>
      <c r="E333" s="687"/>
      <c r="F333" s="687"/>
      <c r="G333" s="687"/>
      <c r="H333" s="687"/>
      <c r="I333" s="687"/>
      <c r="J333" s="688"/>
      <c r="K333" s="428"/>
    </row>
    <row r="334" spans="1:13" s="387" customFormat="1" ht="26.45" customHeight="1" x14ac:dyDescent="0.4">
      <c r="A334" s="766" t="s">
        <v>93</v>
      </c>
      <c r="B334" s="766"/>
      <c r="C334" s="766"/>
      <c r="D334" s="766"/>
      <c r="E334" s="766"/>
      <c r="F334" s="766"/>
      <c r="G334" s="766"/>
      <c r="H334" s="766"/>
      <c r="I334" s="766"/>
      <c r="J334" s="766"/>
      <c r="K334" s="428"/>
    </row>
    <row r="335" spans="1:13" s="26" customFormat="1" ht="34.5" customHeight="1" x14ac:dyDescent="0.3">
      <c r="A335" s="767" t="s">
        <v>517</v>
      </c>
      <c r="B335" s="767"/>
      <c r="C335" s="767"/>
      <c r="D335" s="767"/>
      <c r="E335" s="767"/>
      <c r="F335" s="729"/>
      <c r="G335" s="729"/>
      <c r="H335" s="729"/>
      <c r="I335" s="729"/>
      <c r="J335" s="729"/>
      <c r="K335" s="428"/>
    </row>
    <row r="336" spans="1:13" ht="18.75" customHeight="1" x14ac:dyDescent="0.3">
      <c r="A336" s="23" t="s">
        <v>403</v>
      </c>
    </row>
    <row r="337" spans="1:11" ht="39.75" customHeight="1" x14ac:dyDescent="0.3">
      <c r="A337" s="838" t="s">
        <v>169</v>
      </c>
      <c r="B337" s="838"/>
      <c r="C337" s="838"/>
      <c r="D337" s="838"/>
      <c r="E337" s="838"/>
      <c r="F337" s="838"/>
      <c r="G337" s="838"/>
      <c r="H337" s="838"/>
      <c r="I337" s="838"/>
      <c r="J337" s="838"/>
    </row>
    <row r="338" spans="1:11" ht="24" customHeight="1" x14ac:dyDescent="0.2">
      <c r="A338" s="668" t="s">
        <v>50</v>
      </c>
      <c r="B338" s="668" t="s">
        <v>51</v>
      </c>
      <c r="C338" s="720" t="s">
        <v>52</v>
      </c>
      <c r="D338" s="721"/>
      <c r="E338" s="664" t="s">
        <v>94</v>
      </c>
      <c r="F338" s="807" t="s">
        <v>95</v>
      </c>
      <c r="G338" s="668" t="s">
        <v>55</v>
      </c>
      <c r="H338" s="671" t="s">
        <v>96</v>
      </c>
      <c r="I338" s="50" t="s">
        <v>97</v>
      </c>
      <c r="J338" s="699" t="s">
        <v>58</v>
      </c>
      <c r="K338" s="431"/>
    </row>
    <row r="339" spans="1:11" s="24" customFormat="1" ht="24" customHeight="1" x14ac:dyDescent="0.3">
      <c r="A339" s="670"/>
      <c r="B339" s="670"/>
      <c r="C339" s="25" t="s">
        <v>59</v>
      </c>
      <c r="D339" s="25" t="s">
        <v>60</v>
      </c>
      <c r="E339" s="722"/>
      <c r="F339" s="808"/>
      <c r="G339" s="670"/>
      <c r="H339" s="672"/>
      <c r="I339" s="51" t="s">
        <v>98</v>
      </c>
      <c r="J339" s="700"/>
      <c r="K339" s="428"/>
    </row>
    <row r="340" spans="1:11" s="26" customFormat="1" ht="29.25" customHeight="1" x14ac:dyDescent="0.3">
      <c r="A340" s="138" t="s">
        <v>170</v>
      </c>
      <c r="B340" s="468">
        <v>56</v>
      </c>
      <c r="C340" s="468">
        <v>323</v>
      </c>
      <c r="D340" s="468">
        <v>1</v>
      </c>
      <c r="E340" s="468">
        <v>2</v>
      </c>
      <c r="F340" s="384" t="s">
        <v>171</v>
      </c>
      <c r="G340" s="468" t="s">
        <v>104</v>
      </c>
      <c r="H340" s="68" t="s">
        <v>172</v>
      </c>
      <c r="I340" s="110">
        <v>16035.99</v>
      </c>
      <c r="J340" s="69">
        <f>(I340*100)</f>
        <v>1603599</v>
      </c>
      <c r="K340" s="428"/>
    </row>
    <row r="341" spans="1:11" s="26" customFormat="1" ht="24" customHeight="1" x14ac:dyDescent="0.3">
      <c r="A341" s="469" t="s">
        <v>173</v>
      </c>
      <c r="B341" s="468"/>
      <c r="C341" s="468"/>
      <c r="D341" s="468">
        <v>2</v>
      </c>
      <c r="E341" s="468"/>
      <c r="F341" s="604" t="s">
        <v>678</v>
      </c>
      <c r="G341" s="468"/>
      <c r="H341" s="68"/>
      <c r="I341" s="110"/>
      <c r="J341" s="69">
        <f t="shared" ref="J341:J362" si="1">(I341*100)</f>
        <v>0</v>
      </c>
      <c r="K341" s="428"/>
    </row>
    <row r="342" spans="1:11" s="26" customFormat="1" ht="24" customHeight="1" x14ac:dyDescent="0.2">
      <c r="A342" s="469" t="s">
        <v>173</v>
      </c>
      <c r="B342" s="468"/>
      <c r="C342" s="468"/>
      <c r="D342" s="468">
        <v>3</v>
      </c>
      <c r="E342" s="468"/>
      <c r="F342" s="604" t="s">
        <v>678</v>
      </c>
      <c r="G342" s="468"/>
      <c r="H342" s="68"/>
      <c r="I342" s="110"/>
      <c r="J342" s="69">
        <f t="shared" si="1"/>
        <v>0</v>
      </c>
      <c r="K342" s="435"/>
    </row>
    <row r="343" spans="1:11" s="372" customFormat="1" ht="33" customHeight="1" x14ac:dyDescent="0.25">
      <c r="A343" s="469" t="s">
        <v>173</v>
      </c>
      <c r="B343" s="468"/>
      <c r="C343" s="468"/>
      <c r="D343" s="468">
        <v>4</v>
      </c>
      <c r="E343" s="468"/>
      <c r="F343" s="603" t="s">
        <v>678</v>
      </c>
      <c r="G343" s="468"/>
      <c r="H343" s="68"/>
      <c r="I343" s="110"/>
      <c r="J343" s="69">
        <f t="shared" si="1"/>
        <v>0</v>
      </c>
      <c r="K343" s="435"/>
    </row>
    <row r="344" spans="1:11" s="372" customFormat="1" ht="33" customHeight="1" x14ac:dyDescent="0.25">
      <c r="A344" s="469" t="s">
        <v>173</v>
      </c>
      <c r="B344" s="468"/>
      <c r="C344" s="468"/>
      <c r="D344" s="468">
        <v>5</v>
      </c>
      <c r="E344" s="468"/>
      <c r="F344" s="603" t="s">
        <v>678</v>
      </c>
      <c r="G344" s="468"/>
      <c r="H344" s="68"/>
      <c r="I344" s="110"/>
      <c r="J344" s="69">
        <f t="shared" si="1"/>
        <v>0</v>
      </c>
      <c r="K344" s="435"/>
    </row>
    <row r="345" spans="1:11" s="372" customFormat="1" ht="33" customHeight="1" x14ac:dyDescent="0.25">
      <c r="A345" s="138" t="s">
        <v>694</v>
      </c>
      <c r="B345" s="468"/>
      <c r="C345" s="468"/>
      <c r="D345" s="468">
        <v>6</v>
      </c>
      <c r="E345" s="468">
        <v>2</v>
      </c>
      <c r="F345" s="384" t="s">
        <v>174</v>
      </c>
      <c r="G345" s="468"/>
      <c r="H345" s="68" t="s">
        <v>175</v>
      </c>
      <c r="I345" s="110">
        <v>11620.28</v>
      </c>
      <c r="J345" s="69">
        <f t="shared" si="1"/>
        <v>1162028</v>
      </c>
      <c r="K345" s="435"/>
    </row>
    <row r="346" spans="1:11" s="372" customFormat="1" ht="33" customHeight="1" x14ac:dyDescent="0.25">
      <c r="A346" s="138" t="s">
        <v>176</v>
      </c>
      <c r="B346" s="468"/>
      <c r="C346" s="468"/>
      <c r="D346" s="468">
        <v>8</v>
      </c>
      <c r="E346" s="468">
        <v>2</v>
      </c>
      <c r="F346" s="384" t="s">
        <v>177</v>
      </c>
      <c r="G346" s="468"/>
      <c r="H346" s="68"/>
      <c r="I346" s="110">
        <v>330</v>
      </c>
      <c r="J346" s="69">
        <f>I346*50</f>
        <v>16500</v>
      </c>
      <c r="K346" s="435"/>
    </row>
    <row r="347" spans="1:11" s="372" customFormat="1" ht="33" customHeight="1" x14ac:dyDescent="0.25">
      <c r="A347" s="138" t="s">
        <v>176</v>
      </c>
      <c r="B347" s="468"/>
      <c r="C347" s="468"/>
      <c r="D347" s="468">
        <v>10</v>
      </c>
      <c r="E347" s="468">
        <v>2</v>
      </c>
      <c r="F347" s="384" t="s">
        <v>177</v>
      </c>
      <c r="G347" s="468"/>
      <c r="H347" s="68"/>
      <c r="I347" s="110">
        <v>330</v>
      </c>
      <c r="J347" s="69">
        <f>I347*50</f>
        <v>16500</v>
      </c>
      <c r="K347" s="435"/>
    </row>
    <row r="348" spans="1:11" s="372" customFormat="1" ht="33" customHeight="1" x14ac:dyDescent="0.25">
      <c r="A348" s="138" t="s">
        <v>693</v>
      </c>
      <c r="B348" s="468"/>
      <c r="C348" s="468"/>
      <c r="D348" s="468">
        <v>11</v>
      </c>
      <c r="E348" s="468">
        <v>2</v>
      </c>
      <c r="F348" s="384" t="s">
        <v>174</v>
      </c>
      <c r="G348" s="468" t="s">
        <v>104</v>
      </c>
      <c r="H348" s="68" t="s">
        <v>178</v>
      </c>
      <c r="I348" s="110">
        <v>17662.830000000002</v>
      </c>
      <c r="J348" s="69">
        <f t="shared" si="1"/>
        <v>1766283.0000000002</v>
      </c>
      <c r="K348" s="435"/>
    </row>
    <row r="349" spans="1:11" s="372" customFormat="1" ht="33" customHeight="1" x14ac:dyDescent="0.25">
      <c r="A349" s="138" t="s">
        <v>692</v>
      </c>
      <c r="B349" s="468"/>
      <c r="C349" s="468"/>
      <c r="D349" s="468">
        <v>12</v>
      </c>
      <c r="E349" s="468">
        <v>2</v>
      </c>
      <c r="F349" s="384" t="s">
        <v>174</v>
      </c>
      <c r="G349" s="468" t="s">
        <v>104</v>
      </c>
      <c r="H349" s="68" t="s">
        <v>179</v>
      </c>
      <c r="I349" s="110">
        <v>18127.64</v>
      </c>
      <c r="J349" s="69">
        <f t="shared" si="1"/>
        <v>1812764</v>
      </c>
      <c r="K349" s="435"/>
    </row>
    <row r="350" spans="1:11" s="372" customFormat="1" ht="33" customHeight="1" x14ac:dyDescent="0.25">
      <c r="A350" s="138" t="s">
        <v>180</v>
      </c>
      <c r="B350" s="468"/>
      <c r="C350" s="468"/>
      <c r="D350" s="468">
        <v>13</v>
      </c>
      <c r="E350" s="468"/>
      <c r="F350" s="568" t="s">
        <v>678</v>
      </c>
      <c r="G350" s="468"/>
      <c r="H350" s="68"/>
      <c r="I350" s="110"/>
      <c r="J350" s="69">
        <f t="shared" si="1"/>
        <v>0</v>
      </c>
      <c r="K350" s="435"/>
    </row>
    <row r="351" spans="1:11" s="372" customFormat="1" ht="33" customHeight="1" x14ac:dyDescent="0.2">
      <c r="A351" s="739" t="s">
        <v>181</v>
      </c>
      <c r="B351" s="740"/>
      <c r="C351" s="740"/>
      <c r="D351" s="740"/>
      <c r="E351" s="740"/>
      <c r="F351" s="740"/>
      <c r="G351" s="740"/>
      <c r="H351" s="740"/>
      <c r="I351" s="741"/>
      <c r="J351" s="34">
        <f>SUM(J340:J350)</f>
        <v>6377674</v>
      </c>
      <c r="K351" s="435"/>
    </row>
    <row r="352" spans="1:11" s="372" customFormat="1" ht="33" customHeight="1" x14ac:dyDescent="0.2">
      <c r="A352" s="569"/>
      <c r="B352" s="569"/>
      <c r="C352" s="569"/>
      <c r="D352" s="569"/>
      <c r="E352" s="569"/>
      <c r="F352" s="569"/>
      <c r="G352" s="569"/>
      <c r="H352" s="569"/>
      <c r="I352" s="569"/>
      <c r="J352" s="66"/>
      <c r="K352" s="435"/>
    </row>
    <row r="353" spans="1:14" s="555" customFormat="1" ht="26.45" customHeight="1" x14ac:dyDescent="0.4">
      <c r="A353" s="766" t="s">
        <v>93</v>
      </c>
      <c r="B353" s="766"/>
      <c r="C353" s="766"/>
      <c r="D353" s="766"/>
      <c r="E353" s="766"/>
      <c r="F353" s="766"/>
      <c r="G353" s="766"/>
      <c r="H353" s="766"/>
      <c r="I353" s="766"/>
      <c r="J353" s="766"/>
      <c r="K353" s="428"/>
    </row>
    <row r="354" spans="1:14" ht="18.75" customHeight="1" x14ac:dyDescent="0.3">
      <c r="A354" s="767" t="s">
        <v>402</v>
      </c>
      <c r="B354" s="767"/>
      <c r="C354" s="767"/>
      <c r="D354" s="767"/>
      <c r="E354" s="767"/>
      <c r="F354" s="729"/>
      <c r="G354" s="729"/>
      <c r="H354" s="729"/>
      <c r="I354" s="729"/>
      <c r="J354" s="729"/>
    </row>
    <row r="355" spans="1:14" ht="18.75" customHeight="1" x14ac:dyDescent="0.3">
      <c r="A355" s="23" t="s">
        <v>403</v>
      </c>
    </row>
    <row r="356" spans="1:14" ht="18.75" customHeight="1" x14ac:dyDescent="0.3">
      <c r="A356" s="23"/>
    </row>
    <row r="357" spans="1:14" x14ac:dyDescent="0.3">
      <c r="A357" s="668" t="s">
        <v>50</v>
      </c>
      <c r="B357" s="668" t="s">
        <v>51</v>
      </c>
      <c r="C357" s="720" t="s">
        <v>52</v>
      </c>
      <c r="D357" s="721"/>
      <c r="E357" s="664" t="s">
        <v>94</v>
      </c>
      <c r="F357" s="807" t="s">
        <v>95</v>
      </c>
      <c r="G357" s="668" t="s">
        <v>55</v>
      </c>
      <c r="H357" s="671" t="s">
        <v>96</v>
      </c>
      <c r="I357" s="50" t="s">
        <v>97</v>
      </c>
      <c r="J357" s="699" t="s">
        <v>58</v>
      </c>
    </row>
    <row r="358" spans="1:14" ht="25.5" customHeight="1" x14ac:dyDescent="0.3">
      <c r="A358" s="670"/>
      <c r="B358" s="670"/>
      <c r="C358" s="468" t="s">
        <v>59</v>
      </c>
      <c r="D358" s="468" t="s">
        <v>60</v>
      </c>
      <c r="E358" s="722"/>
      <c r="F358" s="808"/>
      <c r="G358" s="670"/>
      <c r="H358" s="672"/>
      <c r="I358" s="50" t="s">
        <v>98</v>
      </c>
      <c r="J358" s="700"/>
    </row>
    <row r="359" spans="1:14" s="26" customFormat="1" ht="29.25" customHeight="1" x14ac:dyDescent="0.3">
      <c r="A359" s="739" t="s">
        <v>181</v>
      </c>
      <c r="B359" s="740"/>
      <c r="C359" s="740"/>
      <c r="D359" s="740"/>
      <c r="E359" s="740"/>
      <c r="F359" s="740"/>
      <c r="G359" s="740"/>
      <c r="H359" s="740"/>
      <c r="I359" s="741"/>
      <c r="J359" s="34">
        <f>J351</f>
        <v>6377674</v>
      </c>
      <c r="K359" s="428"/>
    </row>
    <row r="360" spans="1:14" s="26" customFormat="1" ht="31.5" customHeight="1" x14ac:dyDescent="0.3">
      <c r="A360" s="384" t="s">
        <v>182</v>
      </c>
      <c r="B360" s="500">
        <v>56</v>
      </c>
      <c r="C360" s="500">
        <v>323</v>
      </c>
      <c r="D360" s="500">
        <v>15</v>
      </c>
      <c r="E360" s="500"/>
      <c r="F360" s="500" t="s">
        <v>183</v>
      </c>
      <c r="G360" s="500"/>
      <c r="H360" s="485"/>
      <c r="I360" s="35"/>
      <c r="J360" s="34">
        <f t="shared" si="1"/>
        <v>0</v>
      </c>
      <c r="K360" s="428"/>
    </row>
    <row r="361" spans="1:14" s="26" customFormat="1" ht="31.5" customHeight="1" x14ac:dyDescent="0.3">
      <c r="A361" s="384" t="s">
        <v>182</v>
      </c>
      <c r="B361" s="500"/>
      <c r="C361" s="500"/>
      <c r="D361" s="500">
        <v>16</v>
      </c>
      <c r="E361" s="500"/>
      <c r="F361" s="500" t="s">
        <v>183</v>
      </c>
      <c r="G361" s="500"/>
      <c r="H361" s="485"/>
      <c r="I361" s="35"/>
      <c r="J361" s="34">
        <f t="shared" si="1"/>
        <v>0</v>
      </c>
      <c r="K361" s="428"/>
    </row>
    <row r="362" spans="1:14" s="26" customFormat="1" ht="25.5" customHeight="1" x14ac:dyDescent="0.3">
      <c r="A362" s="384" t="s">
        <v>182</v>
      </c>
      <c r="B362" s="500"/>
      <c r="C362" s="500"/>
      <c r="D362" s="500">
        <v>17</v>
      </c>
      <c r="E362" s="500"/>
      <c r="F362" s="500" t="s">
        <v>183</v>
      </c>
      <c r="G362" s="500"/>
      <c r="H362" s="485"/>
      <c r="I362" s="35"/>
      <c r="J362" s="34">
        <f t="shared" si="1"/>
        <v>0</v>
      </c>
      <c r="K362" s="428"/>
    </row>
    <row r="363" spans="1:14" s="26" customFormat="1" ht="22.5" customHeight="1" x14ac:dyDescent="0.3">
      <c r="A363" s="759" t="s">
        <v>119</v>
      </c>
      <c r="B363" s="759"/>
      <c r="C363" s="759"/>
      <c r="D363" s="759"/>
      <c r="E363" s="759"/>
      <c r="F363" s="759"/>
      <c r="G363" s="759"/>
      <c r="H363" s="759"/>
      <c r="I363" s="759"/>
      <c r="J363" s="44">
        <f>SUM(J359:J362)</f>
        <v>6377674</v>
      </c>
      <c r="K363" s="428"/>
    </row>
    <row r="364" spans="1:14" s="26" customFormat="1" ht="22.5" customHeight="1" x14ac:dyDescent="0.3">
      <c r="A364" s="639" t="s">
        <v>184</v>
      </c>
      <c r="B364" s="640"/>
      <c r="C364" s="640"/>
      <c r="D364" s="640"/>
      <c r="E364" s="640"/>
      <c r="F364" s="640"/>
      <c r="G364" s="640"/>
      <c r="H364" s="640"/>
      <c r="I364" s="641"/>
      <c r="J364" s="44">
        <v>4957101.6900000004</v>
      </c>
      <c r="K364" s="428"/>
    </row>
    <row r="365" spans="1:14" s="26" customFormat="1" ht="22.5" customHeight="1" x14ac:dyDescent="0.3">
      <c r="A365" s="760" t="s">
        <v>154</v>
      </c>
      <c r="B365" s="761"/>
      <c r="C365" s="761"/>
      <c r="D365" s="761"/>
      <c r="E365" s="762"/>
      <c r="F365" s="667"/>
      <c r="G365" s="667"/>
      <c r="H365" s="667"/>
      <c r="I365" s="667"/>
      <c r="J365" s="44">
        <f>J363+J364</f>
        <v>11334775.690000001</v>
      </c>
      <c r="K365" s="428"/>
      <c r="L365" s="340">
        <v>2017</v>
      </c>
      <c r="M365" s="340">
        <v>2018</v>
      </c>
      <c r="N365" s="26" t="s">
        <v>119</v>
      </c>
    </row>
    <row r="366" spans="1:14" s="45" customFormat="1" ht="63" customHeight="1" x14ac:dyDescent="0.3">
      <c r="A366" s="727" t="s">
        <v>698</v>
      </c>
      <c r="B366" s="727"/>
      <c r="C366" s="727"/>
      <c r="D366" s="727"/>
      <c r="E366" s="727"/>
      <c r="F366" s="727"/>
      <c r="G366" s="727"/>
      <c r="H366" s="727"/>
      <c r="I366" s="727"/>
      <c r="J366" s="727"/>
      <c r="K366" s="428"/>
      <c r="L366" s="341">
        <v>4428994.95</v>
      </c>
      <c r="M366" s="341">
        <v>115475.15</v>
      </c>
      <c r="N366" s="341">
        <f>L366+M366</f>
        <v>4544470.1000000006</v>
      </c>
    </row>
    <row r="367" spans="1:14" s="26" customFormat="1" ht="21" thickBot="1" x14ac:dyDescent="0.35">
      <c r="A367" s="839"/>
      <c r="B367" s="839"/>
      <c r="C367" s="839"/>
      <c r="D367" s="839"/>
      <c r="E367" s="839"/>
      <c r="F367" s="839"/>
      <c r="G367" s="839"/>
      <c r="H367" s="839"/>
      <c r="I367" s="839"/>
      <c r="J367" s="839"/>
      <c r="K367" s="428"/>
    </row>
    <row r="368" spans="1:14" ht="36" customHeight="1" thickBot="1" x14ac:dyDescent="0.35">
      <c r="A368" s="427" t="s">
        <v>608</v>
      </c>
      <c r="B368" s="499"/>
      <c r="C368" s="499"/>
      <c r="D368" s="499"/>
      <c r="E368" s="499"/>
      <c r="F368" s="499"/>
      <c r="G368" s="499"/>
      <c r="H368" s="499"/>
      <c r="I368" s="499"/>
      <c r="J368" s="499"/>
    </row>
    <row r="369" spans="1:12" ht="29.25" customHeight="1" x14ac:dyDescent="0.3">
      <c r="A369" s="646" t="s">
        <v>551</v>
      </c>
      <c r="B369" s="647"/>
      <c r="C369" s="647"/>
      <c r="D369" s="647"/>
      <c r="E369" s="647"/>
      <c r="F369" s="647"/>
      <c r="G369" s="647"/>
      <c r="H369" s="647"/>
      <c r="I369" s="648"/>
      <c r="J369" s="366">
        <v>9309512.6458548158</v>
      </c>
      <c r="K369" s="428" t="s">
        <v>552</v>
      </c>
    </row>
    <row r="370" spans="1:12" ht="27.75" customHeight="1" x14ac:dyDescent="0.3">
      <c r="A370" s="649" t="s">
        <v>553</v>
      </c>
      <c r="B370" s="650"/>
      <c r="C370" s="650"/>
      <c r="D370" s="650"/>
      <c r="E370" s="650"/>
      <c r="F370" s="650"/>
      <c r="G370" s="650"/>
      <c r="H370" s="650"/>
      <c r="I370" s="651"/>
      <c r="J370" s="367">
        <v>115475.15</v>
      </c>
    </row>
    <row r="371" spans="1:12" ht="27.75" customHeight="1" x14ac:dyDescent="0.3">
      <c r="A371" s="649" t="s">
        <v>695</v>
      </c>
      <c r="B371" s="650"/>
      <c r="C371" s="650"/>
      <c r="D371" s="650"/>
      <c r="E371" s="650"/>
      <c r="F371" s="650"/>
      <c r="G371" s="650"/>
      <c r="H371" s="650"/>
      <c r="I371" s="651"/>
      <c r="J371" s="367">
        <v>412631.59</v>
      </c>
    </row>
    <row r="372" spans="1:12" s="387" customFormat="1" ht="24" customHeight="1" thickBot="1" x14ac:dyDescent="0.25">
      <c r="A372" s="652" t="s">
        <v>725</v>
      </c>
      <c r="B372" s="653"/>
      <c r="C372" s="653"/>
      <c r="D372" s="653"/>
      <c r="E372" s="653"/>
      <c r="F372" s="653"/>
      <c r="G372" s="653"/>
      <c r="H372" s="653"/>
      <c r="I372" s="654"/>
      <c r="J372" s="368">
        <v>0</v>
      </c>
    </row>
    <row r="373" spans="1:12" s="387" customFormat="1" ht="24" customHeight="1" x14ac:dyDescent="0.3">
      <c r="A373" s="658" t="s">
        <v>696</v>
      </c>
      <c r="B373" s="659"/>
      <c r="C373" s="659"/>
      <c r="D373" s="659"/>
      <c r="E373" s="659"/>
      <c r="F373" s="659"/>
      <c r="G373" s="659"/>
      <c r="H373" s="659"/>
      <c r="I373" s="660"/>
      <c r="J373" s="369">
        <f>SUM(J369:J372)</f>
        <v>9837619.3858548161</v>
      </c>
      <c r="K373" s="428"/>
      <c r="L373" s="386">
        <v>9309512.6458548158</v>
      </c>
    </row>
    <row r="374" spans="1:12" s="387" customFormat="1" ht="77.25" customHeight="1" x14ac:dyDescent="0.3">
      <c r="A374" s="686" t="s">
        <v>665</v>
      </c>
      <c r="B374" s="687"/>
      <c r="C374" s="687"/>
      <c r="D374" s="687"/>
      <c r="E374" s="687"/>
      <c r="F374" s="687"/>
      <c r="G374" s="687"/>
      <c r="H374" s="687"/>
      <c r="I374" s="687"/>
      <c r="J374" s="688"/>
      <c r="K374" s="428"/>
    </row>
    <row r="375" spans="1:12" s="387" customFormat="1" ht="24" customHeight="1" thickBot="1" x14ac:dyDescent="0.35">
      <c r="A375" s="499"/>
      <c r="B375" s="499"/>
      <c r="C375" s="499"/>
      <c r="D375" s="499"/>
      <c r="E375" s="499"/>
      <c r="F375" s="499"/>
      <c r="G375" s="499"/>
      <c r="H375" s="499"/>
      <c r="I375" s="499"/>
      <c r="J375" s="499"/>
      <c r="K375" s="428"/>
    </row>
    <row r="376" spans="1:12" s="26" customFormat="1" ht="42" customHeight="1" thickTop="1" thickBot="1" x14ac:dyDescent="0.35">
      <c r="A376" s="677" t="s">
        <v>185</v>
      </c>
      <c r="B376" s="678"/>
      <c r="C376" s="678"/>
      <c r="D376" s="678"/>
      <c r="E376" s="678"/>
      <c r="F376" s="678"/>
      <c r="G376" s="678"/>
      <c r="H376" s="678"/>
      <c r="I376" s="678"/>
      <c r="J376" s="679"/>
      <c r="K376" s="428"/>
    </row>
    <row r="377" spans="1:12" s="26" customFormat="1" ht="26.45" customHeight="1" thickTop="1" x14ac:dyDescent="0.4">
      <c r="A377" s="766" t="s">
        <v>186</v>
      </c>
      <c r="B377" s="766"/>
      <c r="C377" s="766"/>
      <c r="D377" s="766"/>
      <c r="E377" s="766"/>
      <c r="F377" s="806"/>
      <c r="G377" s="806"/>
      <c r="H377" s="806"/>
      <c r="I377" s="806"/>
      <c r="J377" s="806"/>
      <c r="K377" s="428"/>
    </row>
    <row r="378" spans="1:12" s="26" customFormat="1" ht="27" customHeight="1" x14ac:dyDescent="0.3">
      <c r="A378" s="45" t="s">
        <v>404</v>
      </c>
      <c r="I378" s="5"/>
      <c r="K378" s="428"/>
    </row>
    <row r="379" spans="1:12" s="79" customFormat="1" ht="22.5" customHeight="1" x14ac:dyDescent="0.3">
      <c r="A379" s="45" t="s">
        <v>405</v>
      </c>
      <c r="B379" s="26"/>
      <c r="C379" s="26"/>
      <c r="D379" s="26"/>
      <c r="E379" s="26"/>
      <c r="F379" s="26"/>
      <c r="G379" s="26"/>
      <c r="H379" s="26"/>
      <c r="I379" s="5"/>
      <c r="J379" s="26"/>
      <c r="K379" s="428"/>
    </row>
    <row r="380" spans="1:12" s="24" customFormat="1" ht="25.5" customHeight="1" x14ac:dyDescent="0.3">
      <c r="A380" s="737" t="s">
        <v>406</v>
      </c>
      <c r="B380" s="737"/>
      <c r="C380" s="737"/>
      <c r="D380" s="737"/>
      <c r="E380" s="737"/>
      <c r="F380" s="737"/>
      <c r="G380" s="737"/>
      <c r="H380" s="737"/>
      <c r="I380" s="737"/>
      <c r="J380" s="26"/>
      <c r="K380" s="428"/>
    </row>
    <row r="381" spans="1:12" s="26" customFormat="1" ht="24.95" customHeight="1" x14ac:dyDescent="0.3">
      <c r="A381" s="113"/>
      <c r="B381" s="79"/>
      <c r="C381" s="79"/>
      <c r="D381" s="79"/>
      <c r="E381" s="79"/>
      <c r="F381" s="79"/>
      <c r="G381" s="79"/>
      <c r="H381" s="79"/>
      <c r="I381" s="480"/>
      <c r="J381" s="79"/>
      <c r="K381" s="434"/>
    </row>
    <row r="382" spans="1:12" ht="24" customHeight="1" x14ac:dyDescent="0.2">
      <c r="A382" s="708" t="s">
        <v>50</v>
      </c>
      <c r="B382" s="708" t="s">
        <v>51</v>
      </c>
      <c r="C382" s="708" t="s">
        <v>52</v>
      </c>
      <c r="D382" s="708"/>
      <c r="E382" s="754" t="s">
        <v>94</v>
      </c>
      <c r="F382" s="708" t="s">
        <v>95</v>
      </c>
      <c r="G382" s="708" t="s">
        <v>55</v>
      </c>
      <c r="H382" s="840" t="s">
        <v>96</v>
      </c>
      <c r="I382" s="50" t="s">
        <v>97</v>
      </c>
      <c r="J382" s="781" t="s">
        <v>58</v>
      </c>
      <c r="K382" s="431"/>
    </row>
    <row r="383" spans="1:12" s="26" customFormat="1" x14ac:dyDescent="0.3">
      <c r="A383" s="708"/>
      <c r="B383" s="708"/>
      <c r="C383" s="25" t="s">
        <v>59</v>
      </c>
      <c r="D383" s="25" t="s">
        <v>60</v>
      </c>
      <c r="E383" s="754"/>
      <c r="F383" s="708"/>
      <c r="G383" s="708"/>
      <c r="H383" s="840"/>
      <c r="I383" s="51" t="s">
        <v>98</v>
      </c>
      <c r="J383" s="781"/>
      <c r="K383" s="428"/>
    </row>
    <row r="384" spans="1:12" s="26" customFormat="1" ht="108.75" customHeight="1" x14ac:dyDescent="0.3">
      <c r="A384" s="463" t="s">
        <v>187</v>
      </c>
      <c r="B384" s="454">
        <v>11</v>
      </c>
      <c r="C384" s="463" t="s">
        <v>188</v>
      </c>
      <c r="D384" s="454"/>
      <c r="E384" s="454"/>
      <c r="F384" s="454" t="s">
        <v>115</v>
      </c>
      <c r="G384" s="454" t="s">
        <v>104</v>
      </c>
      <c r="H384" s="123" t="s">
        <v>189</v>
      </c>
      <c r="I384" s="445">
        <v>5794.67</v>
      </c>
      <c r="J384" s="446">
        <f>I384*100</f>
        <v>579467</v>
      </c>
      <c r="K384" s="428"/>
    </row>
    <row r="385" spans="1:13" s="26" customFormat="1" ht="35.25" customHeight="1" x14ac:dyDescent="0.3">
      <c r="A385" s="812" t="s">
        <v>190</v>
      </c>
      <c r="B385" s="740"/>
      <c r="C385" s="740"/>
      <c r="D385" s="740"/>
      <c r="E385" s="740"/>
      <c r="F385" s="740"/>
      <c r="G385" s="740"/>
      <c r="H385" s="740"/>
      <c r="I385" s="741"/>
      <c r="J385" s="447">
        <v>356696.68</v>
      </c>
      <c r="K385" s="428"/>
    </row>
    <row r="386" spans="1:13" s="26" customFormat="1" ht="18.95" customHeight="1" x14ac:dyDescent="0.3">
      <c r="A386" s="812" t="s">
        <v>705</v>
      </c>
      <c r="B386" s="740"/>
      <c r="C386" s="740"/>
      <c r="D386" s="740"/>
      <c r="E386" s="740"/>
      <c r="F386" s="740"/>
      <c r="G386" s="740"/>
      <c r="H386" s="740"/>
      <c r="I386" s="741"/>
      <c r="J386" s="447">
        <v>27347.02</v>
      </c>
      <c r="K386" s="428"/>
    </row>
    <row r="387" spans="1:13" ht="35.25" customHeight="1" x14ac:dyDescent="0.25">
      <c r="A387" s="760" t="s">
        <v>191</v>
      </c>
      <c r="B387" s="761"/>
      <c r="C387" s="761"/>
      <c r="D387" s="761"/>
      <c r="E387" s="761"/>
      <c r="F387" s="761"/>
      <c r="G387" s="761"/>
      <c r="H387" s="761"/>
      <c r="I387" s="762"/>
      <c r="J387" s="114">
        <f>SUM(J384:J386)</f>
        <v>963510.7</v>
      </c>
      <c r="K387" s="435"/>
    </row>
    <row r="388" spans="1:13" s="522" customFormat="1" ht="36" customHeight="1" thickBot="1" x14ac:dyDescent="0.3">
      <c r="A388" s="841" t="s">
        <v>704</v>
      </c>
      <c r="B388" s="736"/>
      <c r="C388" s="736"/>
      <c r="D388" s="736"/>
      <c r="E388" s="736"/>
      <c r="F388" s="736"/>
      <c r="G388" s="736"/>
      <c r="H388" s="736"/>
      <c r="I388" s="736"/>
      <c r="J388" s="736"/>
      <c r="K388" s="435"/>
    </row>
    <row r="389" spans="1:13" s="497" customFormat="1" ht="21" thickBot="1" x14ac:dyDescent="0.35">
      <c r="A389" s="427" t="s">
        <v>609</v>
      </c>
      <c r="B389" s="499"/>
      <c r="C389" s="499"/>
      <c r="D389" s="499"/>
      <c r="E389" s="499"/>
      <c r="F389" s="499"/>
      <c r="G389" s="499"/>
      <c r="H389" s="499"/>
      <c r="I389" s="499"/>
      <c r="J389" s="613"/>
      <c r="K389" s="428"/>
    </row>
    <row r="390" spans="1:13" s="79" customFormat="1" ht="26.25" customHeight="1" x14ac:dyDescent="0.3">
      <c r="A390" s="646" t="s">
        <v>551</v>
      </c>
      <c r="B390" s="647"/>
      <c r="C390" s="647"/>
      <c r="D390" s="647"/>
      <c r="E390" s="647"/>
      <c r="F390" s="647"/>
      <c r="G390" s="647"/>
      <c r="H390" s="647"/>
      <c r="I390" s="648"/>
      <c r="J390" s="366">
        <v>936163.68314060359</v>
      </c>
      <c r="K390" s="428"/>
    </row>
    <row r="391" spans="1:13" s="79" customFormat="1" ht="18" customHeight="1" x14ac:dyDescent="0.3">
      <c r="A391" s="649" t="s">
        <v>553</v>
      </c>
      <c r="B391" s="650"/>
      <c r="C391" s="650"/>
      <c r="D391" s="650"/>
      <c r="E391" s="650"/>
      <c r="F391" s="650"/>
      <c r="G391" s="650"/>
      <c r="H391" s="650"/>
      <c r="I391" s="651"/>
      <c r="J391" s="367">
        <v>0</v>
      </c>
      <c r="K391" s="428"/>
    </row>
    <row r="392" spans="1:13" s="79" customFormat="1" ht="18" customHeight="1" x14ac:dyDescent="0.3">
      <c r="A392" s="649" t="s">
        <v>695</v>
      </c>
      <c r="B392" s="650"/>
      <c r="C392" s="650"/>
      <c r="D392" s="650"/>
      <c r="E392" s="650"/>
      <c r="F392" s="650"/>
      <c r="G392" s="650"/>
      <c r="H392" s="650"/>
      <c r="I392" s="651"/>
      <c r="J392" s="367">
        <v>27347.02</v>
      </c>
      <c r="K392" s="428"/>
    </row>
    <row r="393" spans="1:13" s="387" customFormat="1" ht="24" customHeight="1" thickBot="1" x14ac:dyDescent="0.35">
      <c r="A393" s="652" t="s">
        <v>725</v>
      </c>
      <c r="B393" s="653"/>
      <c r="C393" s="653"/>
      <c r="D393" s="653"/>
      <c r="E393" s="653"/>
      <c r="F393" s="653"/>
      <c r="G393" s="653"/>
      <c r="H393" s="653"/>
      <c r="I393" s="654"/>
      <c r="J393" s="368">
        <v>0</v>
      </c>
      <c r="K393" s="428"/>
    </row>
    <row r="394" spans="1:13" s="387" customFormat="1" ht="24" customHeight="1" thickBot="1" x14ac:dyDescent="0.35">
      <c r="A394" s="655" t="s">
        <v>696</v>
      </c>
      <c r="B394" s="656"/>
      <c r="C394" s="656"/>
      <c r="D394" s="656"/>
      <c r="E394" s="656"/>
      <c r="F394" s="656"/>
      <c r="G394" s="656"/>
      <c r="H394" s="656"/>
      <c r="I394" s="657"/>
      <c r="J394" s="389">
        <f>SUM(J390:J393)</f>
        <v>963510.70314060361</v>
      </c>
      <c r="K394" s="428"/>
      <c r="L394" s="386"/>
      <c r="M394" s="387">
        <v>936163.68314060359</v>
      </c>
    </row>
    <row r="395" spans="1:13" s="387" customFormat="1" ht="24" customHeight="1" thickBot="1" x14ac:dyDescent="0.35">
      <c r="A395" s="45"/>
      <c r="B395" s="26"/>
      <c r="C395" s="26"/>
      <c r="D395" s="26"/>
      <c r="E395" s="26"/>
      <c r="F395" s="26"/>
      <c r="G395" s="26"/>
      <c r="H395" s="26"/>
      <c r="I395" s="5"/>
      <c r="J395" s="26"/>
      <c r="K395" s="428"/>
    </row>
    <row r="396" spans="1:13" s="387" customFormat="1" ht="43.5" customHeight="1" thickTop="1" thickBot="1" x14ac:dyDescent="0.35">
      <c r="A396" s="677" t="s">
        <v>192</v>
      </c>
      <c r="B396" s="678"/>
      <c r="C396" s="678"/>
      <c r="D396" s="678"/>
      <c r="E396" s="678"/>
      <c r="F396" s="678"/>
      <c r="G396" s="678"/>
      <c r="H396" s="678"/>
      <c r="I396" s="678"/>
      <c r="J396" s="679"/>
      <c r="K396" s="428"/>
    </row>
    <row r="397" spans="1:13" s="79" customFormat="1" ht="26.45" customHeight="1" thickTop="1" x14ac:dyDescent="0.4">
      <c r="A397" s="766" t="s">
        <v>186</v>
      </c>
      <c r="B397" s="766"/>
      <c r="C397" s="766"/>
      <c r="D397" s="766"/>
      <c r="E397" s="766"/>
      <c r="F397" s="766"/>
      <c r="G397" s="766"/>
      <c r="H397" s="766"/>
      <c r="I397" s="766"/>
      <c r="J397" s="766"/>
      <c r="K397" s="434"/>
    </row>
    <row r="398" spans="1:13" s="24" customFormat="1" ht="27" customHeight="1" x14ac:dyDescent="0.3">
      <c r="A398" s="842" t="s">
        <v>193</v>
      </c>
      <c r="B398" s="842"/>
      <c r="C398" s="842"/>
      <c r="D398" s="842"/>
      <c r="E398" s="842"/>
      <c r="F398" s="842"/>
      <c r="G398" s="842"/>
      <c r="H398" s="842"/>
      <c r="I398" s="842"/>
      <c r="J398" s="842"/>
      <c r="K398" s="434"/>
    </row>
    <row r="399" spans="1:13" s="26" customFormat="1" x14ac:dyDescent="0.3">
      <c r="A399" s="842" t="s">
        <v>407</v>
      </c>
      <c r="B399" s="842"/>
      <c r="C399" s="842"/>
      <c r="D399" s="842"/>
      <c r="E399" s="842"/>
      <c r="F399" s="842"/>
      <c r="G399" s="842"/>
      <c r="H399" s="842"/>
      <c r="I399" s="842"/>
      <c r="J399" s="842"/>
      <c r="K399" s="434"/>
    </row>
    <row r="400" spans="1:13" s="26" customFormat="1" x14ac:dyDescent="0.3">
      <c r="A400" s="842" t="s">
        <v>408</v>
      </c>
      <c r="B400" s="842"/>
      <c r="C400" s="842"/>
      <c r="D400" s="842"/>
      <c r="E400" s="842"/>
      <c r="F400" s="842"/>
      <c r="G400" s="842"/>
      <c r="H400" s="842"/>
      <c r="I400" s="842"/>
      <c r="J400" s="842"/>
      <c r="K400" s="434"/>
    </row>
    <row r="401" spans="1:15" s="79" customFormat="1" x14ac:dyDescent="0.3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434"/>
    </row>
    <row r="402" spans="1:15" s="45" customFormat="1" x14ac:dyDescent="0.25">
      <c r="A402" s="708" t="s">
        <v>50</v>
      </c>
      <c r="B402" s="708" t="s">
        <v>51</v>
      </c>
      <c r="C402" s="708" t="s">
        <v>52</v>
      </c>
      <c r="D402" s="708"/>
      <c r="E402" s="754" t="s">
        <v>94</v>
      </c>
      <c r="F402" s="708" t="s">
        <v>95</v>
      </c>
      <c r="G402" s="708" t="s">
        <v>55</v>
      </c>
      <c r="H402" s="840" t="s">
        <v>96</v>
      </c>
      <c r="I402" s="50" t="s">
        <v>97</v>
      </c>
      <c r="J402" s="781" t="s">
        <v>58</v>
      </c>
      <c r="K402" s="431"/>
    </row>
    <row r="403" spans="1:15" s="79" customFormat="1" x14ac:dyDescent="0.3">
      <c r="A403" s="708"/>
      <c r="B403" s="708"/>
      <c r="C403" s="25" t="s">
        <v>59</v>
      </c>
      <c r="D403" s="25" t="s">
        <v>60</v>
      </c>
      <c r="E403" s="754"/>
      <c r="F403" s="708"/>
      <c r="G403" s="708"/>
      <c r="H403" s="840"/>
      <c r="I403" s="51" t="s">
        <v>98</v>
      </c>
      <c r="J403" s="781"/>
      <c r="K403" s="428"/>
    </row>
    <row r="404" spans="1:15" s="79" customFormat="1" ht="34.5" customHeight="1" x14ac:dyDescent="0.2">
      <c r="A404" s="668" t="s">
        <v>195</v>
      </c>
      <c r="B404" s="708">
        <v>37</v>
      </c>
      <c r="C404" s="25">
        <v>1225</v>
      </c>
      <c r="D404" s="25">
        <v>1</v>
      </c>
      <c r="E404" s="469"/>
      <c r="F404" s="468" t="s">
        <v>115</v>
      </c>
      <c r="G404" s="468" t="s">
        <v>104</v>
      </c>
      <c r="H404" s="466" t="s">
        <v>194</v>
      </c>
      <c r="I404" s="35">
        <v>6322.69</v>
      </c>
      <c r="J404" s="489">
        <f>I404*100</f>
        <v>632269</v>
      </c>
      <c r="K404" s="435"/>
    </row>
    <row r="405" spans="1:15" s="555" customFormat="1" ht="85.5" customHeight="1" x14ac:dyDescent="0.3">
      <c r="A405" s="669"/>
      <c r="B405" s="668"/>
      <c r="C405" s="487" t="s">
        <v>196</v>
      </c>
      <c r="D405" s="117"/>
      <c r="E405" s="117"/>
      <c r="F405" s="117"/>
      <c r="G405" s="117"/>
      <c r="H405" s="385"/>
      <c r="I405" s="448"/>
      <c r="J405" s="449"/>
      <c r="K405" s="434"/>
    </row>
    <row r="406" spans="1:15" ht="34.5" customHeight="1" x14ac:dyDescent="0.3">
      <c r="A406" s="634" t="s">
        <v>197</v>
      </c>
      <c r="B406" s="634"/>
      <c r="C406" s="634"/>
      <c r="D406" s="634"/>
      <c r="E406" s="634"/>
      <c r="F406" s="634"/>
      <c r="G406" s="634"/>
      <c r="H406" s="634"/>
      <c r="I406" s="634"/>
      <c r="J406" s="77">
        <v>865425.76</v>
      </c>
    </row>
    <row r="407" spans="1:15" x14ac:dyDescent="0.3">
      <c r="A407" s="667" t="s">
        <v>154</v>
      </c>
      <c r="B407" s="667"/>
      <c r="C407" s="667"/>
      <c r="D407" s="667"/>
      <c r="E407" s="667"/>
      <c r="F407" s="667"/>
      <c r="G407" s="667"/>
      <c r="H407" s="667"/>
      <c r="I407" s="667"/>
      <c r="J407" s="120">
        <f>J404+J406</f>
        <v>1497694.76</v>
      </c>
    </row>
    <row r="408" spans="1:15" s="26" customFormat="1" ht="33" customHeight="1" x14ac:dyDescent="0.3">
      <c r="A408" s="843" t="s">
        <v>703</v>
      </c>
      <c r="B408" s="843"/>
      <c r="C408" s="843"/>
      <c r="D408" s="843"/>
      <c r="E408" s="843"/>
      <c r="F408" s="843"/>
      <c r="G408" s="843"/>
      <c r="H408" s="843"/>
      <c r="I408" s="843"/>
      <c r="J408" s="843"/>
      <c r="K408" s="434"/>
    </row>
    <row r="409" spans="1:15" s="26" customFormat="1" ht="25.5" customHeight="1" thickBot="1" x14ac:dyDescent="0.35">
      <c r="A409" s="465"/>
      <c r="B409" s="465"/>
      <c r="C409" s="465"/>
      <c r="D409" s="465"/>
      <c r="E409" s="465"/>
      <c r="F409" s="465"/>
      <c r="G409" s="465"/>
      <c r="H409" s="465"/>
      <c r="I409" s="465"/>
      <c r="J409" s="465"/>
      <c r="K409" s="428"/>
      <c r="O409" s="436">
        <f>J407-1310085.24</f>
        <v>187609.52000000002</v>
      </c>
    </row>
    <row r="410" spans="1:15" s="26" customFormat="1" ht="25.5" customHeight="1" thickBot="1" x14ac:dyDescent="0.35">
      <c r="A410" s="427" t="s">
        <v>610</v>
      </c>
      <c r="B410" s="538"/>
      <c r="C410" s="538"/>
      <c r="D410" s="538"/>
      <c r="E410" s="538"/>
      <c r="F410" s="538"/>
      <c r="G410" s="538"/>
      <c r="H410" s="538"/>
      <c r="I410" s="538"/>
      <c r="J410" s="538"/>
      <c r="K410" s="428"/>
    </row>
    <row r="411" spans="1:15" s="26" customFormat="1" ht="30" customHeight="1" x14ac:dyDescent="0.3">
      <c r="A411" s="646" t="s">
        <v>551</v>
      </c>
      <c r="B411" s="647"/>
      <c r="C411" s="647"/>
      <c r="D411" s="647"/>
      <c r="E411" s="647"/>
      <c r="F411" s="647"/>
      <c r="G411" s="647"/>
      <c r="H411" s="647"/>
      <c r="I411" s="648"/>
      <c r="J411" s="366">
        <v>1492761.4819011651</v>
      </c>
      <c r="K411" s="428" t="s">
        <v>552</v>
      </c>
    </row>
    <row r="412" spans="1:15" s="26" customFormat="1" x14ac:dyDescent="0.3">
      <c r="A412" s="649" t="s">
        <v>553</v>
      </c>
      <c r="B412" s="650"/>
      <c r="C412" s="650"/>
      <c r="D412" s="650"/>
      <c r="E412" s="650"/>
      <c r="F412" s="650"/>
      <c r="G412" s="650"/>
      <c r="H412" s="650"/>
      <c r="I412" s="651"/>
      <c r="J412" s="367">
        <v>0</v>
      </c>
      <c r="K412" s="428"/>
    </row>
    <row r="413" spans="1:15" s="26" customFormat="1" x14ac:dyDescent="0.3">
      <c r="A413" s="649" t="s">
        <v>695</v>
      </c>
      <c r="B413" s="650"/>
      <c r="C413" s="650"/>
      <c r="D413" s="650"/>
      <c r="E413" s="650"/>
      <c r="F413" s="650"/>
      <c r="G413" s="650"/>
      <c r="H413" s="650"/>
      <c r="I413" s="651"/>
      <c r="J413" s="367">
        <v>55329.14</v>
      </c>
      <c r="K413" s="428"/>
    </row>
    <row r="414" spans="1:15" s="5" customFormat="1" ht="24" customHeight="1" thickBot="1" x14ac:dyDescent="0.25">
      <c r="A414" s="652" t="s">
        <v>725</v>
      </c>
      <c r="B414" s="653"/>
      <c r="C414" s="653"/>
      <c r="D414" s="653"/>
      <c r="E414" s="653"/>
      <c r="F414" s="653"/>
      <c r="G414" s="653"/>
      <c r="H414" s="653"/>
      <c r="I414" s="654"/>
      <c r="J414" s="368">
        <v>0</v>
      </c>
    </row>
    <row r="415" spans="1:15" s="387" customFormat="1" ht="24" customHeight="1" x14ac:dyDescent="0.3">
      <c r="A415" s="658" t="s">
        <v>696</v>
      </c>
      <c r="B415" s="659"/>
      <c r="C415" s="659"/>
      <c r="D415" s="659"/>
      <c r="E415" s="659"/>
      <c r="F415" s="659"/>
      <c r="G415" s="659"/>
      <c r="H415" s="659"/>
      <c r="I415" s="660"/>
      <c r="J415" s="369">
        <f>+J411+J412+J414</f>
        <v>1492761.4819011651</v>
      </c>
      <c r="K415" s="428"/>
      <c r="L415" s="387">
        <v>1492761.4819011651</v>
      </c>
    </row>
    <row r="416" spans="1:15" s="387" customFormat="1" ht="68.25" customHeight="1" x14ac:dyDescent="0.3">
      <c r="A416" s="686" t="s">
        <v>666</v>
      </c>
      <c r="B416" s="687"/>
      <c r="C416" s="687"/>
      <c r="D416" s="687"/>
      <c r="E416" s="687"/>
      <c r="F416" s="687"/>
      <c r="G416" s="687"/>
      <c r="H416" s="687"/>
      <c r="I416" s="687"/>
      <c r="J416" s="688"/>
      <c r="K416" s="428"/>
    </row>
    <row r="417" spans="1:17" s="387" customFormat="1" ht="24" customHeight="1" thickBot="1" x14ac:dyDescent="0.35">
      <c r="A417" s="373"/>
      <c r="B417" s="373"/>
      <c r="C417" s="373"/>
      <c r="D417" s="373"/>
      <c r="E417" s="373"/>
      <c r="F417" s="373"/>
      <c r="G417" s="373"/>
      <c r="H417" s="373"/>
      <c r="I417" s="373"/>
      <c r="J417" s="373"/>
      <c r="K417" s="428"/>
    </row>
    <row r="418" spans="1:17" s="387" customFormat="1" ht="48" customHeight="1" thickBot="1" x14ac:dyDescent="0.65">
      <c r="A418" s="783" t="s">
        <v>198</v>
      </c>
      <c r="B418" s="784"/>
      <c r="C418" s="784"/>
      <c r="D418" s="784"/>
      <c r="E418" s="784"/>
      <c r="F418" s="784"/>
      <c r="G418" s="784"/>
      <c r="H418" s="784"/>
      <c r="I418" s="784"/>
      <c r="J418" s="785"/>
      <c r="K418" s="428"/>
    </row>
    <row r="419" spans="1:17" s="387" customFormat="1" ht="52.5" customHeight="1" thickTop="1" thickBot="1" x14ac:dyDescent="0.35">
      <c r="A419" s="677" t="s">
        <v>199</v>
      </c>
      <c r="B419" s="678"/>
      <c r="C419" s="678"/>
      <c r="D419" s="678"/>
      <c r="E419" s="678"/>
      <c r="F419" s="678"/>
      <c r="G419" s="678"/>
      <c r="H419" s="678"/>
      <c r="I419" s="678"/>
      <c r="J419" s="679"/>
      <c r="K419" s="428"/>
      <c r="L419" s="480"/>
      <c r="M419" s="480"/>
      <c r="N419" s="480"/>
      <c r="O419" s="480"/>
      <c r="P419" s="480"/>
      <c r="Q419" s="480"/>
    </row>
    <row r="420" spans="1:17" s="370" customFormat="1" ht="26.45" customHeight="1" thickTop="1" x14ac:dyDescent="0.4">
      <c r="A420" s="766" t="s">
        <v>200</v>
      </c>
      <c r="B420" s="766"/>
      <c r="C420" s="766"/>
      <c r="D420" s="766"/>
      <c r="E420" s="766"/>
      <c r="F420" s="806"/>
      <c r="G420" s="806"/>
      <c r="H420" s="806"/>
      <c r="I420" s="806"/>
      <c r="J420" s="806"/>
      <c r="K420" s="428"/>
    </row>
    <row r="421" spans="1:17" s="370" customFormat="1" x14ac:dyDescent="0.3">
      <c r="A421" s="684" t="s">
        <v>404</v>
      </c>
      <c r="B421" s="684"/>
      <c r="C421" s="684"/>
      <c r="D421" s="684"/>
      <c r="E421" s="684"/>
      <c r="F421" s="685"/>
      <c r="G421" s="685"/>
      <c r="H421" s="685"/>
      <c r="I421" s="5"/>
      <c r="J421" s="26"/>
      <c r="K421" s="428"/>
    </row>
    <row r="422" spans="1:17" s="26" customFormat="1" x14ac:dyDescent="0.3">
      <c r="A422" s="737" t="s">
        <v>409</v>
      </c>
      <c r="B422" s="737"/>
      <c r="C422" s="737"/>
      <c r="D422" s="737"/>
      <c r="E422" s="737"/>
      <c r="F422" s="737"/>
      <c r="G422" s="737"/>
      <c r="I422" s="5"/>
      <c r="K422" s="428"/>
    </row>
    <row r="423" spans="1:17" s="26" customFormat="1" x14ac:dyDescent="0.3">
      <c r="A423" s="684" t="s">
        <v>410</v>
      </c>
      <c r="B423" s="684"/>
      <c r="C423" s="684"/>
      <c r="D423" s="684"/>
      <c r="E423" s="684"/>
      <c r="F423" s="684"/>
      <c r="G423" s="684"/>
      <c r="I423" s="5"/>
      <c r="K423" s="428"/>
    </row>
    <row r="424" spans="1:17" s="24" customFormat="1" x14ac:dyDescent="0.3">
      <c r="A424" s="26"/>
      <c r="B424" s="26"/>
      <c r="C424" s="26"/>
      <c r="D424" s="26"/>
      <c r="E424" s="26"/>
      <c r="F424" s="26"/>
      <c r="G424" s="26"/>
      <c r="H424" s="26"/>
      <c r="I424" s="5"/>
      <c r="J424" s="26"/>
      <c r="K424" s="428"/>
    </row>
    <row r="425" spans="1:17" s="26" customFormat="1" x14ac:dyDescent="0.2">
      <c r="A425" s="668" t="s">
        <v>50</v>
      </c>
      <c r="B425" s="668" t="s">
        <v>51</v>
      </c>
      <c r="C425" s="720" t="s">
        <v>52</v>
      </c>
      <c r="D425" s="721"/>
      <c r="E425" s="664" t="s">
        <v>53</v>
      </c>
      <c r="F425" s="668" t="s">
        <v>54</v>
      </c>
      <c r="G425" s="668" t="s">
        <v>55</v>
      </c>
      <c r="H425" s="695" t="s">
        <v>56</v>
      </c>
      <c r="I425" s="697" t="s">
        <v>57</v>
      </c>
      <c r="J425" s="699" t="s">
        <v>58</v>
      </c>
      <c r="K425" s="431"/>
    </row>
    <row r="426" spans="1:17" s="79" customFormat="1" ht="29.25" customHeight="1" x14ac:dyDescent="0.3">
      <c r="A426" s="670"/>
      <c r="B426" s="670"/>
      <c r="C426" s="117" t="s">
        <v>59</v>
      </c>
      <c r="D426" s="117" t="s">
        <v>60</v>
      </c>
      <c r="E426" s="722"/>
      <c r="F426" s="670"/>
      <c r="G426" s="670"/>
      <c r="H426" s="696"/>
      <c r="I426" s="698"/>
      <c r="J426" s="700"/>
      <c r="K426" s="428"/>
    </row>
    <row r="427" spans="1:17" s="45" customFormat="1" ht="15" customHeight="1" x14ac:dyDescent="0.3">
      <c r="A427" s="464" t="s">
        <v>201</v>
      </c>
      <c r="B427" s="455">
        <v>69</v>
      </c>
      <c r="C427" s="500">
        <v>335</v>
      </c>
      <c r="D427" s="25"/>
      <c r="E427" s="485" t="s">
        <v>202</v>
      </c>
      <c r="F427" s="25" t="s">
        <v>61</v>
      </c>
      <c r="G427" s="500">
        <v>3</v>
      </c>
      <c r="H427" s="34">
        <v>4.18</v>
      </c>
      <c r="I427" s="35">
        <v>3.95</v>
      </c>
      <c r="J427" s="34">
        <f>H427*75</f>
        <v>313.5</v>
      </c>
      <c r="K427" s="434"/>
    </row>
    <row r="428" spans="1:17" s="79" customFormat="1" x14ac:dyDescent="0.3">
      <c r="A428" s="760" t="s">
        <v>81</v>
      </c>
      <c r="B428" s="761"/>
      <c r="C428" s="761"/>
      <c r="D428" s="761"/>
      <c r="E428" s="761"/>
      <c r="F428" s="761"/>
      <c r="G428" s="761"/>
      <c r="H428" s="761"/>
      <c r="I428" s="762"/>
      <c r="J428" s="44">
        <f>SUM(J427:J427)</f>
        <v>313.5</v>
      </c>
      <c r="K428" s="428"/>
    </row>
    <row r="429" spans="1:17" s="524" customFormat="1" x14ac:dyDescent="0.3">
      <c r="A429" s="844"/>
      <c r="B429" s="844"/>
      <c r="C429" s="844"/>
      <c r="D429" s="844"/>
      <c r="E429" s="844"/>
      <c r="F429" s="685"/>
      <c r="G429" s="685"/>
      <c r="H429" s="685"/>
      <c r="I429" s="685"/>
      <c r="J429" s="685"/>
      <c r="K429" s="434"/>
    </row>
    <row r="430" spans="1:17" s="26" customFormat="1" ht="26.45" customHeight="1" x14ac:dyDescent="0.4">
      <c r="A430" s="766" t="s">
        <v>186</v>
      </c>
      <c r="B430" s="766"/>
      <c r="C430" s="766"/>
      <c r="D430" s="766"/>
      <c r="E430" s="766"/>
      <c r="F430" s="766"/>
      <c r="G430" s="766"/>
      <c r="H430" s="766"/>
      <c r="I430" s="766"/>
      <c r="J430" s="766"/>
      <c r="K430" s="434"/>
    </row>
    <row r="431" spans="1:17" s="26" customFormat="1" x14ac:dyDescent="0.3">
      <c r="A431" s="684" t="s">
        <v>411</v>
      </c>
      <c r="B431" s="684"/>
      <c r="C431" s="684"/>
      <c r="D431" s="684"/>
      <c r="E431" s="684"/>
      <c r="F431" s="684"/>
      <c r="G431" s="684"/>
      <c r="H431" s="684"/>
      <c r="I431" s="684"/>
      <c r="J431" s="684"/>
      <c r="K431" s="428"/>
    </row>
    <row r="432" spans="1:17" s="26" customFormat="1" x14ac:dyDescent="0.3">
      <c r="A432" s="684" t="s">
        <v>412</v>
      </c>
      <c r="B432" s="684"/>
      <c r="C432" s="684"/>
      <c r="D432" s="684"/>
      <c r="E432" s="684"/>
      <c r="F432" s="684"/>
      <c r="G432" s="684"/>
      <c r="H432" s="684"/>
      <c r="I432" s="684"/>
      <c r="J432" s="684"/>
      <c r="K432" s="428"/>
    </row>
    <row r="433" spans="1:14" s="26" customFormat="1" ht="23.25" customHeight="1" x14ac:dyDescent="0.3">
      <c r="A433" s="684" t="s">
        <v>595</v>
      </c>
      <c r="B433" s="684"/>
      <c r="C433" s="684"/>
      <c r="D433" s="684"/>
      <c r="E433" s="684"/>
      <c r="F433" s="684"/>
      <c r="G433" s="684"/>
      <c r="H433" s="684"/>
      <c r="I433" s="684"/>
      <c r="J433" s="684"/>
      <c r="K433" s="428"/>
    </row>
    <row r="434" spans="1:14" s="24" customFormat="1" ht="18" customHeight="1" x14ac:dyDescent="0.3">
      <c r="A434" s="26"/>
      <c r="B434" s="26"/>
      <c r="C434" s="26"/>
      <c r="D434" s="26"/>
      <c r="E434" s="26"/>
      <c r="F434" s="26"/>
      <c r="G434" s="26"/>
      <c r="H434" s="26"/>
      <c r="I434" s="5"/>
      <c r="J434" s="26"/>
      <c r="K434" s="428"/>
    </row>
    <row r="435" spans="1:14" s="26" customFormat="1" ht="18" customHeight="1" x14ac:dyDescent="0.2">
      <c r="A435" s="668" t="s">
        <v>50</v>
      </c>
      <c r="B435" s="668" t="s">
        <v>51</v>
      </c>
      <c r="C435" s="720" t="s">
        <v>52</v>
      </c>
      <c r="D435" s="721"/>
      <c r="E435" s="664" t="s">
        <v>94</v>
      </c>
      <c r="F435" s="668" t="s">
        <v>95</v>
      </c>
      <c r="G435" s="668" t="s">
        <v>55</v>
      </c>
      <c r="H435" s="671" t="s">
        <v>96</v>
      </c>
      <c r="I435" s="50" t="s">
        <v>97</v>
      </c>
      <c r="J435" s="699" t="s">
        <v>58</v>
      </c>
      <c r="K435" s="431"/>
    </row>
    <row r="436" spans="1:14" s="26" customFormat="1" ht="45" customHeight="1" x14ac:dyDescent="0.3">
      <c r="A436" s="670"/>
      <c r="B436" s="670"/>
      <c r="C436" s="25" t="s">
        <v>59</v>
      </c>
      <c r="D436" s="25" t="s">
        <v>60</v>
      </c>
      <c r="E436" s="722"/>
      <c r="F436" s="670"/>
      <c r="G436" s="670"/>
      <c r="H436" s="672"/>
      <c r="I436" s="51" t="s">
        <v>98</v>
      </c>
      <c r="J436" s="700"/>
      <c r="K436" s="428"/>
    </row>
    <row r="437" spans="1:14" s="26" customFormat="1" x14ac:dyDescent="0.3">
      <c r="A437" s="754" t="s">
        <v>203</v>
      </c>
      <c r="B437" s="708">
        <v>69</v>
      </c>
      <c r="C437" s="664">
        <v>606</v>
      </c>
      <c r="D437" s="67">
        <v>7</v>
      </c>
      <c r="E437" s="450"/>
      <c r="F437" s="468" t="s">
        <v>100</v>
      </c>
      <c r="G437" s="468">
        <v>2</v>
      </c>
      <c r="H437" s="68" t="s">
        <v>204</v>
      </c>
      <c r="I437" s="118">
        <v>178110.78</v>
      </c>
      <c r="J437" s="119">
        <f>I437*100</f>
        <v>17811078</v>
      </c>
      <c r="K437" s="428"/>
    </row>
    <row r="438" spans="1:14" s="26" customFormat="1" x14ac:dyDescent="0.3">
      <c r="A438" s="754"/>
      <c r="B438" s="708"/>
      <c r="C438" s="755"/>
      <c r="D438" s="67">
        <v>5</v>
      </c>
      <c r="E438" s="67"/>
      <c r="F438" s="468" t="s">
        <v>123</v>
      </c>
      <c r="G438" s="468">
        <v>1</v>
      </c>
      <c r="H438" s="68" t="s">
        <v>205</v>
      </c>
      <c r="I438" s="118">
        <v>1084.56</v>
      </c>
      <c r="J438" s="119">
        <f>I438*50</f>
        <v>54228</v>
      </c>
      <c r="K438" s="428"/>
    </row>
    <row r="439" spans="1:14" s="26" customFormat="1" ht="19.5" customHeight="1" x14ac:dyDescent="0.2">
      <c r="A439" s="754"/>
      <c r="B439" s="708"/>
      <c r="C439" s="722"/>
      <c r="D439" s="67">
        <v>8</v>
      </c>
      <c r="E439" s="67"/>
      <c r="F439" s="468" t="s">
        <v>121</v>
      </c>
      <c r="G439" s="468">
        <v>4</v>
      </c>
      <c r="H439" s="68" t="s">
        <v>518</v>
      </c>
      <c r="I439" s="118">
        <v>918.26</v>
      </c>
      <c r="J439" s="119">
        <f>I439*34</f>
        <v>31220.84</v>
      </c>
      <c r="K439" s="435"/>
    </row>
    <row r="440" spans="1:14" s="26" customFormat="1" ht="20.25" customHeight="1" x14ac:dyDescent="0.2">
      <c r="A440" s="812" t="s">
        <v>206</v>
      </c>
      <c r="B440" s="813"/>
      <c r="C440" s="813"/>
      <c r="D440" s="813"/>
      <c r="E440" s="813"/>
      <c r="F440" s="813"/>
      <c r="G440" s="813"/>
      <c r="H440" s="813"/>
      <c r="I440" s="814"/>
      <c r="J440" s="374">
        <v>108000</v>
      </c>
      <c r="K440" s="435"/>
      <c r="L440" s="180">
        <f>J441-7950997.64</f>
        <v>2006037.04</v>
      </c>
    </row>
    <row r="441" spans="1:14" s="26" customFormat="1" ht="27.75" customHeight="1" x14ac:dyDescent="0.25">
      <c r="A441" s="639" t="s">
        <v>207</v>
      </c>
      <c r="B441" s="640"/>
      <c r="C441" s="640"/>
      <c r="D441" s="640"/>
      <c r="E441" s="640"/>
      <c r="F441" s="640"/>
      <c r="G441" s="640"/>
      <c r="H441" s="640"/>
      <c r="I441" s="641"/>
      <c r="J441" s="120">
        <v>9957034.6799999997</v>
      </c>
      <c r="K441" s="435"/>
      <c r="L441" s="274">
        <f>J442-L440</f>
        <v>25955524.48</v>
      </c>
    </row>
    <row r="442" spans="1:14" s="113" customFormat="1" ht="27.75" customHeight="1" x14ac:dyDescent="0.3">
      <c r="A442" s="667" t="s">
        <v>154</v>
      </c>
      <c r="B442" s="667"/>
      <c r="C442" s="667"/>
      <c r="D442" s="667"/>
      <c r="E442" s="667"/>
      <c r="F442" s="667"/>
      <c r="G442" s="667"/>
      <c r="H442" s="667"/>
      <c r="I442" s="667"/>
      <c r="J442" s="121">
        <f>SUM(J437:J441)</f>
        <v>27961561.52</v>
      </c>
      <c r="K442" s="428"/>
    </row>
    <row r="443" spans="1:14" s="507" customFormat="1" ht="19.5" customHeight="1" x14ac:dyDescent="0.3">
      <c r="A443" s="845" t="s">
        <v>208</v>
      </c>
      <c r="B443" s="846"/>
      <c r="C443" s="846"/>
      <c r="D443" s="846"/>
      <c r="E443" s="846"/>
      <c r="F443" s="846"/>
      <c r="G443" s="846"/>
      <c r="H443" s="846"/>
      <c r="I443" s="846"/>
      <c r="J443" s="847"/>
      <c r="K443" s="434"/>
    </row>
    <row r="444" spans="1:14" s="497" customFormat="1" ht="74.099999999999994" customHeight="1" x14ac:dyDescent="0.25">
      <c r="A444" s="848" t="s">
        <v>697</v>
      </c>
      <c r="B444" s="848"/>
      <c r="C444" s="848"/>
      <c r="D444" s="848"/>
      <c r="E444" s="848"/>
      <c r="F444" s="849"/>
      <c r="G444" s="849"/>
      <c r="H444" s="849"/>
      <c r="I444" s="849"/>
      <c r="J444" s="849"/>
      <c r="K444" s="437"/>
    </row>
    <row r="445" spans="1:14" s="79" customFormat="1" ht="49.5" customHeight="1" x14ac:dyDescent="0.3">
      <c r="A445" s="850" t="s">
        <v>728</v>
      </c>
      <c r="B445" s="851"/>
      <c r="C445" s="851"/>
      <c r="D445" s="851"/>
      <c r="E445" s="851"/>
      <c r="F445" s="851"/>
      <c r="G445" s="851"/>
      <c r="H445" s="851"/>
      <c r="I445" s="851"/>
      <c r="J445" s="851"/>
      <c r="K445" s="434"/>
    </row>
    <row r="446" spans="1:14" s="524" customFormat="1" ht="33" customHeight="1" x14ac:dyDescent="0.2">
      <c r="A446" s="837" t="s">
        <v>209</v>
      </c>
      <c r="B446" s="837"/>
      <c r="C446" s="837"/>
      <c r="D446" s="837"/>
      <c r="E446" s="837"/>
      <c r="F446" s="837"/>
      <c r="G446" s="837"/>
      <c r="H446" s="837"/>
      <c r="I446" s="837"/>
      <c r="J446" s="837"/>
      <c r="K446" s="438"/>
    </row>
    <row r="447" spans="1:14" s="26" customFormat="1" ht="13.5" customHeight="1" thickBot="1" x14ac:dyDescent="0.25">
      <c r="A447" s="493"/>
      <c r="B447" s="493"/>
      <c r="C447" s="493"/>
      <c r="D447" s="493"/>
      <c r="E447" s="493"/>
      <c r="F447" s="493"/>
      <c r="G447" s="493"/>
      <c r="H447" s="493"/>
      <c r="I447" s="493"/>
      <c r="J447" s="493"/>
      <c r="K447" s="438"/>
    </row>
    <row r="448" spans="1:14" s="26" customFormat="1" ht="19.5" customHeight="1" thickBot="1" x14ac:dyDescent="0.35">
      <c r="A448" s="427" t="s">
        <v>611</v>
      </c>
      <c r="B448" s="539"/>
      <c r="C448" s="539"/>
      <c r="D448" s="539"/>
      <c r="E448" s="539"/>
      <c r="F448" s="539"/>
      <c r="G448" s="539"/>
      <c r="H448" s="539"/>
      <c r="I448" s="539"/>
      <c r="J448" s="539"/>
      <c r="K448" s="428"/>
      <c r="N448" s="84">
        <f>+J450+J470+J489+J508</f>
        <v>715697.66</v>
      </c>
    </row>
    <row r="449" spans="1:17" s="26" customFormat="1" ht="30" customHeight="1" x14ac:dyDescent="0.3">
      <c r="A449" s="646" t="s">
        <v>551</v>
      </c>
      <c r="B449" s="647"/>
      <c r="C449" s="647"/>
      <c r="D449" s="647"/>
      <c r="E449" s="647"/>
      <c r="F449" s="647"/>
      <c r="G449" s="647"/>
      <c r="H449" s="647"/>
      <c r="I449" s="648"/>
      <c r="J449" s="366">
        <v>25709290.117461596</v>
      </c>
      <c r="K449" s="428" t="s">
        <v>552</v>
      </c>
    </row>
    <row r="450" spans="1:17" s="372" customFormat="1" ht="27" customHeight="1" x14ac:dyDescent="0.3">
      <c r="A450" s="649" t="s">
        <v>553</v>
      </c>
      <c r="B450" s="650"/>
      <c r="C450" s="650"/>
      <c r="D450" s="650"/>
      <c r="E450" s="650"/>
      <c r="F450" s="650"/>
      <c r="G450" s="650"/>
      <c r="H450" s="650"/>
      <c r="I450" s="651"/>
      <c r="J450" s="367">
        <v>468728.21</v>
      </c>
      <c r="K450" s="428"/>
    </row>
    <row r="451" spans="1:17" s="372" customFormat="1" ht="27" customHeight="1" x14ac:dyDescent="0.3">
      <c r="A451" s="649" t="s">
        <v>695</v>
      </c>
      <c r="B451" s="650"/>
      <c r="C451" s="650"/>
      <c r="D451" s="650"/>
      <c r="E451" s="650"/>
      <c r="F451" s="650"/>
      <c r="G451" s="650"/>
      <c r="H451" s="650"/>
      <c r="I451" s="651"/>
      <c r="J451" s="367">
        <v>1537308.83</v>
      </c>
      <c r="K451" s="428"/>
    </row>
    <row r="452" spans="1:17" s="24" customFormat="1" ht="26.25" customHeight="1" thickBot="1" x14ac:dyDescent="0.25">
      <c r="A452" s="652" t="s">
        <v>725</v>
      </c>
      <c r="B452" s="653"/>
      <c r="C452" s="653"/>
      <c r="D452" s="653"/>
      <c r="E452" s="653"/>
      <c r="F452" s="653"/>
      <c r="G452" s="653"/>
      <c r="H452" s="653"/>
      <c r="I452" s="654"/>
      <c r="J452" s="368">
        <v>0</v>
      </c>
    </row>
    <row r="453" spans="1:17" s="26" customFormat="1" ht="30.75" customHeight="1" x14ac:dyDescent="0.3">
      <c r="A453" s="658" t="s">
        <v>696</v>
      </c>
      <c r="B453" s="659"/>
      <c r="C453" s="659"/>
      <c r="D453" s="659"/>
      <c r="E453" s="659"/>
      <c r="F453" s="659"/>
      <c r="G453" s="659"/>
      <c r="H453" s="659"/>
      <c r="I453" s="660"/>
      <c r="J453" s="369">
        <f>SUM(J449:J452)</f>
        <v>27715327.157461599</v>
      </c>
      <c r="K453" s="428"/>
    </row>
    <row r="454" spans="1:17" s="520" customFormat="1" ht="76.5" customHeight="1" x14ac:dyDescent="0.25">
      <c r="A454" s="686" t="s">
        <v>596</v>
      </c>
      <c r="B454" s="687"/>
      <c r="C454" s="687"/>
      <c r="D454" s="687"/>
      <c r="E454" s="687"/>
      <c r="F454" s="687"/>
      <c r="G454" s="687"/>
      <c r="H454" s="687"/>
      <c r="I454" s="687"/>
      <c r="J454" s="688"/>
      <c r="K454" s="563"/>
    </row>
    <row r="455" spans="1:17" s="520" customFormat="1" ht="18.75" customHeight="1" x14ac:dyDescent="0.25">
      <c r="A455" s="584"/>
      <c r="B455" s="584"/>
      <c r="C455" s="584"/>
      <c r="D455" s="584"/>
      <c r="E455" s="584"/>
      <c r="F455" s="584"/>
      <c r="G455" s="584"/>
      <c r="H455" s="584"/>
      <c r="I455" s="584"/>
      <c r="J455" s="584"/>
      <c r="K455" s="563"/>
    </row>
    <row r="456" spans="1:17" s="387" customFormat="1" ht="26.45" customHeight="1" x14ac:dyDescent="0.4">
      <c r="A456" s="766" t="s">
        <v>186</v>
      </c>
      <c r="B456" s="766"/>
      <c r="C456" s="766"/>
      <c r="D456" s="766"/>
      <c r="E456" s="766"/>
      <c r="F456" s="766"/>
      <c r="G456" s="766"/>
      <c r="H456" s="766"/>
      <c r="I456" s="766"/>
      <c r="J456" s="766"/>
      <c r="K456" s="428"/>
      <c r="L456" s="394">
        <v>25709290.117461596</v>
      </c>
    </row>
    <row r="457" spans="1:17" s="387" customFormat="1" ht="24" customHeight="1" x14ac:dyDescent="0.3">
      <c r="A457" s="684" t="s">
        <v>404</v>
      </c>
      <c r="B457" s="684"/>
      <c r="C457" s="684"/>
      <c r="D457" s="684"/>
      <c r="E457" s="684"/>
      <c r="F457" s="684"/>
      <c r="G457" s="684"/>
      <c r="H457" s="684"/>
      <c r="I457" s="684"/>
      <c r="J457" s="684"/>
      <c r="K457" s="430"/>
    </row>
    <row r="458" spans="1:17" s="387" customFormat="1" ht="24" customHeight="1" x14ac:dyDescent="0.3">
      <c r="A458" s="684" t="s">
        <v>413</v>
      </c>
      <c r="B458" s="684"/>
      <c r="C458" s="684"/>
      <c r="D458" s="684"/>
      <c r="E458" s="684"/>
      <c r="F458" s="684"/>
      <c r="G458" s="684"/>
      <c r="H458" s="684"/>
      <c r="I458" s="684"/>
      <c r="J458" s="684"/>
      <c r="K458" s="428"/>
    </row>
    <row r="459" spans="1:17" s="387" customFormat="1" ht="24" customHeight="1" x14ac:dyDescent="0.3">
      <c r="A459" s="684" t="s">
        <v>414</v>
      </c>
      <c r="B459" s="684"/>
      <c r="C459" s="684"/>
      <c r="D459" s="684"/>
      <c r="E459" s="684"/>
      <c r="F459" s="684"/>
      <c r="G459" s="684"/>
      <c r="H459" s="684"/>
      <c r="I459" s="684"/>
      <c r="J459" s="684"/>
      <c r="K459" s="428"/>
    </row>
    <row r="460" spans="1:17" s="387" customFormat="1" ht="32.25" customHeight="1" x14ac:dyDescent="0.3">
      <c r="A460" s="26"/>
      <c r="B460" s="26"/>
      <c r="C460" s="26"/>
      <c r="D460" s="26"/>
      <c r="E460" s="26"/>
      <c r="F460" s="26"/>
      <c r="G460" s="26"/>
      <c r="H460" s="26"/>
      <c r="I460" s="5"/>
      <c r="J460" s="26"/>
      <c r="K460" s="428"/>
      <c r="L460" s="5"/>
      <c r="M460" s="5"/>
      <c r="N460" s="5"/>
      <c r="O460" s="390"/>
      <c r="P460" s="390"/>
      <c r="Q460" s="390"/>
    </row>
    <row r="461" spans="1:17" s="523" customFormat="1" x14ac:dyDescent="0.2">
      <c r="A461" s="668" t="s">
        <v>50</v>
      </c>
      <c r="B461" s="668" t="s">
        <v>51</v>
      </c>
      <c r="C461" s="720" t="s">
        <v>52</v>
      </c>
      <c r="D461" s="721"/>
      <c r="E461" s="664" t="s">
        <v>94</v>
      </c>
      <c r="F461" s="668" t="s">
        <v>95</v>
      </c>
      <c r="G461" s="668" t="s">
        <v>55</v>
      </c>
      <c r="H461" s="671" t="s">
        <v>96</v>
      </c>
      <c r="I461" s="50" t="s">
        <v>97</v>
      </c>
      <c r="J461" s="699" t="s">
        <v>58</v>
      </c>
      <c r="K461" s="431"/>
    </row>
    <row r="462" spans="1:17" s="26" customFormat="1" x14ac:dyDescent="0.3">
      <c r="A462" s="670"/>
      <c r="B462" s="670"/>
      <c r="C462" s="25" t="s">
        <v>59</v>
      </c>
      <c r="D462" s="25" t="s">
        <v>60</v>
      </c>
      <c r="E462" s="722"/>
      <c r="F462" s="670"/>
      <c r="G462" s="670"/>
      <c r="H462" s="672"/>
      <c r="I462" s="51" t="s">
        <v>98</v>
      </c>
      <c r="J462" s="700"/>
      <c r="K462" s="428"/>
    </row>
    <row r="463" spans="1:17" s="45" customFormat="1" ht="34.5" customHeight="1" x14ac:dyDescent="0.3">
      <c r="A463" s="463" t="s">
        <v>210</v>
      </c>
      <c r="B463" s="454">
        <v>66</v>
      </c>
      <c r="C463" s="454">
        <v>145</v>
      </c>
      <c r="D463" s="122"/>
      <c r="E463" s="122"/>
      <c r="F463" s="454" t="s">
        <v>100</v>
      </c>
      <c r="G463" s="454">
        <v>2</v>
      </c>
      <c r="H463" s="123" t="s">
        <v>211</v>
      </c>
      <c r="I463" s="124">
        <f>5838000/1936.27</f>
        <v>3015.075376884422</v>
      </c>
      <c r="J463" s="125">
        <f>I463*100</f>
        <v>301507.53768844221</v>
      </c>
      <c r="K463" s="428"/>
    </row>
    <row r="464" spans="1:17" s="26" customFormat="1" ht="24.95" customHeight="1" x14ac:dyDescent="0.3">
      <c r="A464" s="639" t="s">
        <v>197</v>
      </c>
      <c r="B464" s="640"/>
      <c r="C464" s="640"/>
      <c r="D464" s="640"/>
      <c r="E464" s="640"/>
      <c r="F464" s="640"/>
      <c r="G464" s="640"/>
      <c r="H464" s="640"/>
      <c r="I464" s="641"/>
      <c r="J464" s="44">
        <v>134324.9</v>
      </c>
      <c r="K464" s="428"/>
    </row>
    <row r="465" spans="1:17" s="26" customFormat="1" x14ac:dyDescent="0.3">
      <c r="A465" s="760" t="s">
        <v>154</v>
      </c>
      <c r="B465" s="761"/>
      <c r="C465" s="761"/>
      <c r="D465" s="761"/>
      <c r="E465" s="762"/>
      <c r="F465" s="667"/>
      <c r="G465" s="667"/>
      <c r="H465" s="667"/>
      <c r="I465" s="667"/>
      <c r="J465" s="44">
        <f>SUM(J463:J464)</f>
        <v>435832.43768844218</v>
      </c>
      <c r="K465" s="428"/>
    </row>
    <row r="466" spans="1:17" s="524" customFormat="1" x14ac:dyDescent="0.3">
      <c r="A466" s="852" t="s">
        <v>212</v>
      </c>
      <c r="B466" s="852"/>
      <c r="C466" s="852"/>
      <c r="D466" s="852"/>
      <c r="E466" s="852"/>
      <c r="F466" s="852"/>
      <c r="G466" s="852"/>
      <c r="H466" s="852"/>
      <c r="I466" s="852"/>
      <c r="J466" s="852"/>
      <c r="K466" s="428"/>
    </row>
    <row r="467" spans="1:17" s="524" customFormat="1" ht="21" thickBot="1" x14ac:dyDescent="0.35">
      <c r="A467" s="853"/>
      <c r="B467" s="853"/>
      <c r="C467" s="853"/>
      <c r="D467" s="853"/>
      <c r="E467" s="853"/>
      <c r="F467" s="853"/>
      <c r="G467" s="853"/>
      <c r="H467" s="853"/>
      <c r="I467" s="853"/>
      <c r="J467" s="853"/>
      <c r="K467" s="434"/>
    </row>
    <row r="468" spans="1:17" ht="50.1" customHeight="1" thickBot="1" x14ac:dyDescent="0.35">
      <c r="A468" s="427" t="s">
        <v>612</v>
      </c>
      <c r="B468" s="498"/>
      <c r="C468" s="498"/>
      <c r="D468" s="498"/>
      <c r="E468" s="498"/>
      <c r="F468" s="498"/>
      <c r="G468" s="498"/>
      <c r="H468" s="498"/>
      <c r="I468" s="498"/>
      <c r="J468" s="498"/>
      <c r="K468" s="434"/>
    </row>
    <row r="469" spans="1:17" ht="30" customHeight="1" x14ac:dyDescent="0.3">
      <c r="A469" s="646" t="s">
        <v>551</v>
      </c>
      <c r="B469" s="647"/>
      <c r="C469" s="647"/>
      <c r="D469" s="647"/>
      <c r="E469" s="647"/>
      <c r="F469" s="647"/>
      <c r="G469" s="647"/>
      <c r="H469" s="647"/>
      <c r="I469" s="648"/>
      <c r="J469" s="366">
        <v>450907.81697324</v>
      </c>
      <c r="K469" s="428" t="s">
        <v>552</v>
      </c>
    </row>
    <row r="470" spans="1:17" ht="30" customHeight="1" x14ac:dyDescent="0.3">
      <c r="A470" s="649" t="s">
        <v>553</v>
      </c>
      <c r="B470" s="650"/>
      <c r="C470" s="650"/>
      <c r="D470" s="650"/>
      <c r="E470" s="650"/>
      <c r="F470" s="650"/>
      <c r="G470" s="650"/>
      <c r="H470" s="650"/>
      <c r="I470" s="651"/>
      <c r="J470" s="367">
        <v>0</v>
      </c>
    </row>
    <row r="471" spans="1:17" ht="30" customHeight="1" x14ac:dyDescent="0.3">
      <c r="A471" s="649" t="s">
        <v>695</v>
      </c>
      <c r="B471" s="650"/>
      <c r="C471" s="650"/>
      <c r="D471" s="650"/>
      <c r="E471" s="650"/>
      <c r="F471" s="650"/>
      <c r="G471" s="650"/>
      <c r="H471" s="650"/>
      <c r="I471" s="651"/>
      <c r="J471" s="367">
        <v>0</v>
      </c>
    </row>
    <row r="472" spans="1:17" ht="30" customHeight="1" thickBot="1" x14ac:dyDescent="0.35">
      <c r="A472" s="652" t="s">
        <v>725</v>
      </c>
      <c r="B472" s="653"/>
      <c r="C472" s="653"/>
      <c r="D472" s="653"/>
      <c r="E472" s="653"/>
      <c r="F472" s="653"/>
      <c r="G472" s="653"/>
      <c r="H472" s="653"/>
      <c r="I472" s="654"/>
      <c r="J472" s="368">
        <v>0</v>
      </c>
    </row>
    <row r="473" spans="1:17" ht="30" customHeight="1" x14ac:dyDescent="0.3">
      <c r="A473" s="658" t="s">
        <v>696</v>
      </c>
      <c r="B473" s="659"/>
      <c r="C473" s="659"/>
      <c r="D473" s="659"/>
      <c r="E473" s="659"/>
      <c r="F473" s="659"/>
      <c r="G473" s="659"/>
      <c r="H473" s="659"/>
      <c r="I473" s="660"/>
      <c r="J473" s="369">
        <f>+J469+J470+J472</f>
        <v>450907.81697324</v>
      </c>
    </row>
    <row r="474" spans="1:17" s="24" customFormat="1" ht="62.25" customHeight="1" x14ac:dyDescent="0.3">
      <c r="A474" s="709" t="s">
        <v>567</v>
      </c>
      <c r="B474" s="710"/>
      <c r="C474" s="710"/>
      <c r="D474" s="710"/>
      <c r="E474" s="710"/>
      <c r="F474" s="710"/>
      <c r="G474" s="710"/>
      <c r="H474" s="710"/>
      <c r="I474" s="710"/>
      <c r="J474" s="711"/>
      <c r="K474" s="428"/>
    </row>
    <row r="475" spans="1:17" s="397" customFormat="1" ht="24" customHeight="1" x14ac:dyDescent="0.3">
      <c r="A475" s="556"/>
      <c r="B475" s="556"/>
      <c r="C475" s="556"/>
      <c r="D475" s="524"/>
      <c r="E475" s="557"/>
      <c r="F475" s="556"/>
      <c r="G475" s="556"/>
      <c r="H475" s="524"/>
      <c r="I475" s="480"/>
      <c r="J475" s="524"/>
      <c r="K475" s="428"/>
    </row>
    <row r="476" spans="1:17" s="387" customFormat="1" ht="26.45" customHeight="1" x14ac:dyDescent="0.4">
      <c r="A476" s="683" t="s">
        <v>186</v>
      </c>
      <c r="B476" s="683"/>
      <c r="C476" s="683"/>
      <c r="D476" s="683"/>
      <c r="E476" s="683"/>
      <c r="F476" s="683"/>
      <c r="G476" s="683"/>
      <c r="H476" s="683"/>
      <c r="I476" s="683"/>
      <c r="J476" s="683"/>
      <c r="K476" s="428"/>
      <c r="L476" s="387">
        <v>450907.81697324</v>
      </c>
    </row>
    <row r="477" spans="1:17" s="387" customFormat="1" ht="24" customHeight="1" x14ac:dyDescent="0.3">
      <c r="A477" s="684" t="s">
        <v>411</v>
      </c>
      <c r="B477" s="684"/>
      <c r="C477" s="684"/>
      <c r="D477" s="684"/>
      <c r="E477" s="684"/>
      <c r="F477" s="684"/>
      <c r="G477" s="684"/>
      <c r="H477" s="684"/>
      <c r="I477" s="684"/>
      <c r="J477" s="684"/>
      <c r="K477" s="428"/>
    </row>
    <row r="478" spans="1:17" s="387" customFormat="1" ht="24" customHeight="1" x14ac:dyDescent="0.3">
      <c r="A478" s="707" t="s">
        <v>415</v>
      </c>
      <c r="B478" s="707"/>
      <c r="C478" s="707"/>
      <c r="D478" s="707"/>
      <c r="E478" s="707"/>
      <c r="F478" s="707"/>
      <c r="G478" s="707"/>
      <c r="H478" s="707"/>
      <c r="I478" s="707"/>
      <c r="J478" s="707"/>
      <c r="K478" s="428"/>
    </row>
    <row r="479" spans="1:17" s="387" customFormat="1" ht="24" customHeight="1" x14ac:dyDescent="0.3">
      <c r="A479" s="707" t="s">
        <v>613</v>
      </c>
      <c r="B479" s="707"/>
      <c r="C479" s="707"/>
      <c r="D479" s="707"/>
      <c r="E479" s="707"/>
      <c r="F479" s="707"/>
      <c r="G479" s="707"/>
      <c r="H479" s="707"/>
      <c r="I479" s="707"/>
      <c r="J479" s="707"/>
      <c r="K479" s="428"/>
    </row>
    <row r="480" spans="1:17" s="387" customFormat="1" ht="41.25" customHeight="1" x14ac:dyDescent="0.3">
      <c r="A480" s="31"/>
      <c r="B480" s="31"/>
      <c r="C480" s="31"/>
      <c r="D480" s="31"/>
      <c r="E480" s="31"/>
      <c r="F480" s="31"/>
      <c r="G480" s="31"/>
      <c r="H480" s="31"/>
      <c r="I480" s="376"/>
      <c r="J480" s="31"/>
      <c r="K480" s="428"/>
      <c r="L480" s="390"/>
      <c r="M480" s="390"/>
      <c r="N480" s="390"/>
      <c r="O480" s="390"/>
      <c r="P480" s="390"/>
      <c r="Q480" s="390"/>
    </row>
    <row r="481" spans="1:11" s="26" customFormat="1" ht="24.95" customHeight="1" x14ac:dyDescent="0.2">
      <c r="A481" s="689" t="s">
        <v>50</v>
      </c>
      <c r="B481" s="689" t="s">
        <v>51</v>
      </c>
      <c r="C481" s="691" t="s">
        <v>52</v>
      </c>
      <c r="D481" s="692"/>
      <c r="E481" s="693" t="s">
        <v>94</v>
      </c>
      <c r="F481" s="689" t="s">
        <v>95</v>
      </c>
      <c r="G481" s="689" t="s">
        <v>55</v>
      </c>
      <c r="H481" s="712" t="s">
        <v>96</v>
      </c>
      <c r="I481" s="377" t="s">
        <v>97</v>
      </c>
      <c r="J481" s="714" t="s">
        <v>58</v>
      </c>
      <c r="K481" s="431"/>
    </row>
    <row r="482" spans="1:11" ht="40.5" customHeight="1" x14ac:dyDescent="0.3">
      <c r="A482" s="690"/>
      <c r="B482" s="690"/>
      <c r="C482" s="32" t="s">
        <v>59</v>
      </c>
      <c r="D482" s="32" t="s">
        <v>60</v>
      </c>
      <c r="E482" s="694"/>
      <c r="F482" s="690"/>
      <c r="G482" s="690"/>
      <c r="H482" s="713"/>
      <c r="I482" s="378" t="s">
        <v>98</v>
      </c>
      <c r="J482" s="715"/>
    </row>
    <row r="483" spans="1:11" s="45" customFormat="1" ht="34.5" customHeight="1" thickBot="1" x14ac:dyDescent="0.35">
      <c r="A483" s="451" t="s">
        <v>213</v>
      </c>
      <c r="B483" s="495">
        <v>74</v>
      </c>
      <c r="C483" s="495">
        <v>271</v>
      </c>
      <c r="D483" s="495"/>
      <c r="E483" s="495"/>
      <c r="F483" s="495" t="s">
        <v>115</v>
      </c>
      <c r="G483" s="495" t="s">
        <v>104</v>
      </c>
      <c r="H483" s="379" t="s">
        <v>214</v>
      </c>
      <c r="I483" s="380">
        <v>10114.32</v>
      </c>
      <c r="J483" s="381">
        <f>I483*100</f>
        <v>1011432</v>
      </c>
      <c r="K483" s="428"/>
    </row>
    <row r="484" spans="1:11" s="79" customFormat="1" x14ac:dyDescent="0.3">
      <c r="A484" s="716" t="s">
        <v>197</v>
      </c>
      <c r="B484" s="717"/>
      <c r="C484" s="717"/>
      <c r="D484" s="717"/>
      <c r="E484" s="717"/>
      <c r="F484" s="717"/>
      <c r="G484" s="717"/>
      <c r="H484" s="717"/>
      <c r="I484" s="717"/>
      <c r="J484" s="382">
        <v>17632.8</v>
      </c>
      <c r="K484" s="428"/>
    </row>
    <row r="485" spans="1:11" s="79" customFormat="1" ht="21" thickBot="1" x14ac:dyDescent="0.3">
      <c r="A485" s="718" t="s">
        <v>154</v>
      </c>
      <c r="B485" s="719"/>
      <c r="C485" s="719"/>
      <c r="D485" s="719"/>
      <c r="E485" s="719"/>
      <c r="F485" s="719"/>
      <c r="G485" s="719"/>
      <c r="H485" s="719"/>
      <c r="I485" s="719"/>
      <c r="J485" s="383">
        <f>SUM(J483:J484)</f>
        <v>1029064.8</v>
      </c>
      <c r="K485" s="438"/>
    </row>
    <row r="486" spans="1:11" s="524" customFormat="1" ht="21" thickBot="1" x14ac:dyDescent="0.35">
      <c r="A486" s="854" t="s">
        <v>729</v>
      </c>
      <c r="B486" s="854"/>
      <c r="C486" s="854"/>
      <c r="D486" s="854"/>
      <c r="E486" s="854"/>
      <c r="F486" s="854"/>
      <c r="G486" s="854"/>
      <c r="H486" s="854"/>
      <c r="I486" s="854"/>
      <c r="J486" s="854"/>
      <c r="K486" s="434"/>
    </row>
    <row r="487" spans="1:11" ht="50.1" customHeight="1" thickBot="1" x14ac:dyDescent="0.35">
      <c r="A487" s="427" t="s">
        <v>614</v>
      </c>
      <c r="B487" s="540"/>
      <c r="C487" s="540"/>
      <c r="D487" s="540"/>
      <c r="E487" s="540"/>
      <c r="F487" s="540"/>
      <c r="G487" s="540"/>
      <c r="H487" s="540"/>
      <c r="I487" s="193"/>
      <c r="J487" s="540"/>
      <c r="K487" s="434"/>
    </row>
    <row r="488" spans="1:11" s="26" customFormat="1" ht="30" customHeight="1" x14ac:dyDescent="0.3">
      <c r="A488" s="646" t="s">
        <v>551</v>
      </c>
      <c r="B488" s="647"/>
      <c r="C488" s="647"/>
      <c r="D488" s="647"/>
      <c r="E488" s="647"/>
      <c r="F488" s="647"/>
      <c r="G488" s="647"/>
      <c r="H488" s="647"/>
      <c r="I488" s="648"/>
      <c r="J488" s="366">
        <v>1047887.9925360617</v>
      </c>
      <c r="K488" s="428" t="s">
        <v>552</v>
      </c>
    </row>
    <row r="489" spans="1:11" s="372" customFormat="1" ht="30" customHeight="1" x14ac:dyDescent="0.3">
      <c r="A489" s="649" t="s">
        <v>553</v>
      </c>
      <c r="B489" s="650"/>
      <c r="C489" s="650"/>
      <c r="D489" s="650"/>
      <c r="E489" s="650"/>
      <c r="F489" s="650"/>
      <c r="G489" s="650"/>
      <c r="H489" s="650"/>
      <c r="I489" s="651"/>
      <c r="J489" s="367">
        <v>0</v>
      </c>
      <c r="K489" s="428"/>
    </row>
    <row r="490" spans="1:11" s="372" customFormat="1" ht="30" customHeight="1" x14ac:dyDescent="0.3">
      <c r="A490" s="649" t="s">
        <v>695</v>
      </c>
      <c r="B490" s="650"/>
      <c r="C490" s="650"/>
      <c r="D490" s="650"/>
      <c r="E490" s="650"/>
      <c r="F490" s="650"/>
      <c r="G490" s="650"/>
      <c r="H490" s="650"/>
      <c r="I490" s="651"/>
      <c r="J490" s="367"/>
      <c r="K490" s="428"/>
    </row>
    <row r="491" spans="1:11" s="26" customFormat="1" ht="30" customHeight="1" thickBot="1" x14ac:dyDescent="0.25">
      <c r="A491" s="652" t="s">
        <v>725</v>
      </c>
      <c r="B491" s="653"/>
      <c r="C491" s="653"/>
      <c r="D491" s="653"/>
      <c r="E491" s="653"/>
      <c r="F491" s="653"/>
      <c r="G491" s="653"/>
      <c r="H491" s="653"/>
      <c r="I491" s="654"/>
      <c r="J491" s="368">
        <v>0</v>
      </c>
    </row>
    <row r="492" spans="1:11" s="26" customFormat="1" ht="30" customHeight="1" x14ac:dyDescent="0.3">
      <c r="A492" s="658" t="s">
        <v>696</v>
      </c>
      <c r="B492" s="659"/>
      <c r="C492" s="659"/>
      <c r="D492" s="659"/>
      <c r="E492" s="659"/>
      <c r="F492" s="659"/>
      <c r="G492" s="659"/>
      <c r="H492" s="659"/>
      <c r="I492" s="660"/>
      <c r="J492" s="369">
        <f>SUM(J488:J491)</f>
        <v>1047887.9925360617</v>
      </c>
      <c r="K492" s="428"/>
    </row>
    <row r="493" spans="1:11" s="24" customFormat="1" ht="87.75" customHeight="1" x14ac:dyDescent="0.3">
      <c r="A493" s="709" t="s">
        <v>568</v>
      </c>
      <c r="B493" s="710"/>
      <c r="C493" s="710"/>
      <c r="D493" s="710"/>
      <c r="E493" s="710"/>
      <c r="F493" s="710"/>
      <c r="G493" s="710"/>
      <c r="H493" s="710"/>
      <c r="I493" s="710"/>
      <c r="J493" s="711"/>
      <c r="K493" s="428"/>
    </row>
    <row r="494" spans="1:11" s="5" customFormat="1" ht="26.45" customHeight="1" x14ac:dyDescent="0.4">
      <c r="A494" s="683" t="s">
        <v>186</v>
      </c>
      <c r="B494" s="683"/>
      <c r="C494" s="683"/>
      <c r="D494" s="683"/>
      <c r="E494" s="683"/>
      <c r="F494" s="683"/>
      <c r="G494" s="683"/>
      <c r="H494" s="683"/>
      <c r="I494" s="683"/>
      <c r="J494" s="683"/>
      <c r="K494" s="428"/>
    </row>
    <row r="495" spans="1:11" s="387" customFormat="1" ht="24" customHeight="1" x14ac:dyDescent="0.25">
      <c r="A495" s="684" t="s">
        <v>411</v>
      </c>
      <c r="B495" s="684"/>
      <c r="C495" s="684"/>
      <c r="D495" s="684"/>
      <c r="E495" s="684"/>
      <c r="F495" s="684"/>
      <c r="G495" s="684"/>
      <c r="H495" s="684"/>
      <c r="I495" s="684"/>
      <c r="J495" s="684"/>
      <c r="K495" s="435"/>
    </row>
    <row r="496" spans="1:11" s="387" customFormat="1" ht="24" customHeight="1" x14ac:dyDescent="0.3">
      <c r="A496" s="684" t="s">
        <v>412</v>
      </c>
      <c r="B496" s="684"/>
      <c r="C496" s="684"/>
      <c r="D496" s="684"/>
      <c r="E496" s="684"/>
      <c r="F496" s="684"/>
      <c r="G496" s="684"/>
      <c r="H496" s="684"/>
      <c r="I496" s="684"/>
      <c r="J496" s="684"/>
      <c r="K496" s="428"/>
    </row>
    <row r="497" spans="1:17" s="387" customFormat="1" ht="24" customHeight="1" x14ac:dyDescent="0.3">
      <c r="A497" s="684" t="s">
        <v>615</v>
      </c>
      <c r="B497" s="684"/>
      <c r="C497" s="684"/>
      <c r="D497" s="684"/>
      <c r="E497" s="684"/>
      <c r="F497" s="684"/>
      <c r="G497" s="684"/>
      <c r="H497" s="684"/>
      <c r="I497" s="684"/>
      <c r="J497" s="684"/>
      <c r="K497" s="428"/>
    </row>
    <row r="498" spans="1:17" s="387" customFormat="1" ht="24" customHeight="1" x14ac:dyDescent="0.3">
      <c r="A498" s="26"/>
      <c r="B498" s="26"/>
      <c r="C498" s="26"/>
      <c r="D498" s="26"/>
      <c r="E498" s="26"/>
      <c r="F498" s="26"/>
      <c r="G498" s="26"/>
      <c r="H498" s="26"/>
      <c r="I498" s="5"/>
      <c r="J498" s="26"/>
      <c r="K498" s="428"/>
      <c r="L498" s="391"/>
      <c r="M498" s="391"/>
      <c r="N498" s="391"/>
      <c r="O498" s="391"/>
      <c r="P498" s="391"/>
      <c r="Q498" s="391"/>
    </row>
    <row r="499" spans="1:17" s="391" customFormat="1" ht="81.75" customHeight="1" x14ac:dyDescent="0.2">
      <c r="A499" s="668" t="s">
        <v>50</v>
      </c>
      <c r="B499" s="668" t="s">
        <v>51</v>
      </c>
      <c r="C499" s="720" t="s">
        <v>52</v>
      </c>
      <c r="D499" s="721"/>
      <c r="E499" s="664" t="s">
        <v>94</v>
      </c>
      <c r="F499" s="668" t="s">
        <v>95</v>
      </c>
      <c r="G499" s="668" t="s">
        <v>55</v>
      </c>
      <c r="H499" s="671" t="s">
        <v>96</v>
      </c>
      <c r="I499" s="50" t="s">
        <v>97</v>
      </c>
      <c r="J499" s="699" t="s">
        <v>58</v>
      </c>
      <c r="K499" s="431"/>
      <c r="L499" s="387"/>
      <c r="M499" s="387"/>
      <c r="N499" s="387"/>
      <c r="O499" s="387"/>
      <c r="P499" s="390"/>
      <c r="Q499" s="480"/>
    </row>
    <row r="500" spans="1:17" s="26" customFormat="1" ht="57" customHeight="1" x14ac:dyDescent="0.3">
      <c r="A500" s="670"/>
      <c r="B500" s="670"/>
      <c r="C500" s="25" t="s">
        <v>59</v>
      </c>
      <c r="D500" s="25" t="s">
        <v>60</v>
      </c>
      <c r="E500" s="722"/>
      <c r="F500" s="670"/>
      <c r="G500" s="670"/>
      <c r="H500" s="672"/>
      <c r="I500" s="51" t="s">
        <v>98</v>
      </c>
      <c r="J500" s="700"/>
      <c r="K500" s="428"/>
    </row>
    <row r="501" spans="1:17" s="45" customFormat="1" ht="34.5" customHeight="1" x14ac:dyDescent="0.3">
      <c r="A501" s="469" t="s">
        <v>203</v>
      </c>
      <c r="B501" s="468">
        <v>69</v>
      </c>
      <c r="C501" s="468">
        <v>606</v>
      </c>
      <c r="D501" s="67"/>
      <c r="E501" s="67"/>
      <c r="F501" s="468" t="s">
        <v>115</v>
      </c>
      <c r="G501" s="468" t="s">
        <v>104</v>
      </c>
      <c r="H501" s="68" t="s">
        <v>215</v>
      </c>
      <c r="I501" s="110" t="s">
        <v>216</v>
      </c>
      <c r="J501" s="69">
        <v>584672</v>
      </c>
      <c r="K501" s="428"/>
    </row>
    <row r="502" spans="1:17" s="79" customFormat="1" x14ac:dyDescent="0.3">
      <c r="A502" s="859" t="s">
        <v>197</v>
      </c>
      <c r="B502" s="859"/>
      <c r="C502" s="859"/>
      <c r="D502" s="859"/>
      <c r="E502" s="859"/>
      <c r="F502" s="859"/>
      <c r="G502" s="859"/>
      <c r="H502" s="859"/>
      <c r="I502" s="859"/>
      <c r="J502" s="44">
        <v>532380.48</v>
      </c>
      <c r="K502" s="428"/>
    </row>
    <row r="503" spans="1:17" s="79" customFormat="1" ht="21" thickBot="1" x14ac:dyDescent="0.35">
      <c r="A503" s="910" t="s">
        <v>154</v>
      </c>
      <c r="B503" s="911"/>
      <c r="C503" s="911"/>
      <c r="D503" s="911"/>
      <c r="E503" s="911"/>
      <c r="F503" s="911"/>
      <c r="G503" s="911"/>
      <c r="H503" s="911"/>
      <c r="I503" s="911"/>
      <c r="J503" s="116">
        <f>SUM(J501:J502)</f>
        <v>1117052.48</v>
      </c>
      <c r="K503" s="436"/>
    </row>
    <row r="504" spans="1:17" s="524" customFormat="1" x14ac:dyDescent="0.3">
      <c r="A504" s="843" t="s">
        <v>706</v>
      </c>
      <c r="B504" s="843"/>
      <c r="C504" s="843"/>
      <c r="D504" s="843"/>
      <c r="E504" s="843"/>
      <c r="F504" s="843"/>
      <c r="G504" s="843"/>
      <c r="H504" s="843"/>
      <c r="I504" s="843"/>
      <c r="J504" s="843"/>
      <c r="K504" s="434"/>
    </row>
    <row r="505" spans="1:17" ht="48" customHeight="1" thickBot="1" x14ac:dyDescent="0.35">
      <c r="A505" s="465"/>
      <c r="B505" s="465"/>
      <c r="C505" s="465"/>
      <c r="D505" s="465"/>
      <c r="E505" s="465"/>
      <c r="F505" s="465"/>
      <c r="G505" s="465"/>
      <c r="H505" s="465"/>
      <c r="I505" s="465"/>
      <c r="J505" s="465"/>
      <c r="K505" s="434"/>
    </row>
    <row r="506" spans="1:17" ht="21" thickBot="1" x14ac:dyDescent="0.35">
      <c r="A506" s="427" t="s">
        <v>616</v>
      </c>
      <c r="B506" s="540"/>
      <c r="C506" s="540"/>
      <c r="D506" s="540"/>
      <c r="E506" s="540"/>
      <c r="F506" s="540"/>
      <c r="G506" s="540"/>
      <c r="H506" s="540"/>
      <c r="I506" s="193"/>
      <c r="J506" s="540"/>
    </row>
    <row r="507" spans="1:17" s="26" customFormat="1" ht="20.100000000000001" customHeight="1" x14ac:dyDescent="0.3">
      <c r="A507" s="646" t="s">
        <v>551</v>
      </c>
      <c r="B507" s="647"/>
      <c r="C507" s="647"/>
      <c r="D507" s="647"/>
      <c r="E507" s="647"/>
      <c r="F507" s="647"/>
      <c r="G507" s="647"/>
      <c r="H507" s="647"/>
      <c r="I507" s="648"/>
      <c r="J507" s="366">
        <v>682242.01263728715</v>
      </c>
      <c r="K507" s="428" t="s">
        <v>552</v>
      </c>
    </row>
    <row r="508" spans="1:17" s="26" customFormat="1" ht="20.100000000000001" customHeight="1" x14ac:dyDescent="0.3">
      <c r="A508" s="649" t="s">
        <v>553</v>
      </c>
      <c r="B508" s="650"/>
      <c r="C508" s="650"/>
      <c r="D508" s="650"/>
      <c r="E508" s="650"/>
      <c r="F508" s="650"/>
      <c r="G508" s="650"/>
      <c r="H508" s="650"/>
      <c r="I508" s="651"/>
      <c r="J508" s="367">
        <v>246969.45</v>
      </c>
      <c r="K508" s="428"/>
    </row>
    <row r="509" spans="1:17" s="26" customFormat="1" ht="20.100000000000001" customHeight="1" x14ac:dyDescent="0.3">
      <c r="A509" s="649" t="s">
        <v>695</v>
      </c>
      <c r="B509" s="650"/>
      <c r="C509" s="650"/>
      <c r="D509" s="650"/>
      <c r="E509" s="650"/>
      <c r="F509" s="650"/>
      <c r="G509" s="650"/>
      <c r="H509" s="650"/>
      <c r="I509" s="651"/>
      <c r="J509" s="367">
        <v>217073.07</v>
      </c>
      <c r="K509" s="428"/>
    </row>
    <row r="510" spans="1:17" s="26" customFormat="1" ht="20.100000000000001" customHeight="1" thickBot="1" x14ac:dyDescent="0.25">
      <c r="A510" s="652" t="s">
        <v>725</v>
      </c>
      <c r="B510" s="653"/>
      <c r="C510" s="653"/>
      <c r="D510" s="653"/>
      <c r="E510" s="653"/>
      <c r="F510" s="653"/>
      <c r="G510" s="653"/>
      <c r="H510" s="653"/>
      <c r="I510" s="654"/>
      <c r="J510" s="368">
        <v>0</v>
      </c>
    </row>
    <row r="511" spans="1:17" s="26" customFormat="1" x14ac:dyDescent="0.3">
      <c r="A511" s="658" t="s">
        <v>696</v>
      </c>
      <c r="B511" s="659"/>
      <c r="C511" s="659"/>
      <c r="D511" s="659"/>
      <c r="E511" s="659"/>
      <c r="F511" s="659"/>
      <c r="G511" s="659"/>
      <c r="H511" s="659"/>
      <c r="I511" s="660"/>
      <c r="J511" s="369">
        <f>SUM(J507:J510)</f>
        <v>1146284.5326372872</v>
      </c>
      <c r="K511" s="428"/>
    </row>
    <row r="512" spans="1:17" s="26" customFormat="1" ht="60.75" customHeight="1" x14ac:dyDescent="0.3">
      <c r="A512" s="709" t="s">
        <v>567</v>
      </c>
      <c r="B512" s="710"/>
      <c r="C512" s="710"/>
      <c r="D512" s="710"/>
      <c r="E512" s="710"/>
      <c r="F512" s="710"/>
      <c r="G512" s="710"/>
      <c r="H512" s="710"/>
      <c r="I512" s="710"/>
      <c r="J512" s="711"/>
      <c r="K512" s="428"/>
    </row>
    <row r="513" spans="1:11" s="5" customFormat="1" ht="24" customHeight="1" thickBot="1" x14ac:dyDescent="0.35">
      <c r="A513" s="558"/>
      <c r="B513" s="558"/>
      <c r="C513" s="558"/>
      <c r="D513" s="558"/>
      <c r="E513" s="558"/>
      <c r="F513" s="558"/>
      <c r="G513" s="558"/>
      <c r="H513" s="558"/>
      <c r="I513" s="558"/>
      <c r="J513" s="558"/>
      <c r="K513" s="428"/>
    </row>
    <row r="514" spans="1:11" s="387" customFormat="1" ht="44.25" customHeight="1" thickTop="1" thickBot="1" x14ac:dyDescent="0.55000000000000004">
      <c r="A514" s="680" t="s">
        <v>217</v>
      </c>
      <c r="B514" s="681"/>
      <c r="C514" s="681"/>
      <c r="D514" s="681"/>
      <c r="E514" s="681"/>
      <c r="F514" s="681"/>
      <c r="G514" s="681"/>
      <c r="H514" s="681"/>
      <c r="I514" s="681"/>
      <c r="J514" s="682"/>
      <c r="K514" s="428"/>
    </row>
    <row r="515" spans="1:11" s="387" customFormat="1" ht="26.45" customHeight="1" thickTop="1" x14ac:dyDescent="0.4">
      <c r="A515" s="766" t="s">
        <v>186</v>
      </c>
      <c r="B515" s="766"/>
      <c r="C515" s="766"/>
      <c r="D515" s="766"/>
      <c r="E515" s="766"/>
      <c r="F515" s="766"/>
      <c r="G515" s="766"/>
      <c r="H515" s="766"/>
      <c r="I515" s="766"/>
      <c r="J515" s="766"/>
      <c r="K515" s="428"/>
    </row>
    <row r="516" spans="1:11" s="387" customFormat="1" ht="24" customHeight="1" x14ac:dyDescent="0.3">
      <c r="A516" s="737" t="s">
        <v>218</v>
      </c>
      <c r="B516" s="737"/>
      <c r="C516" s="737"/>
      <c r="D516" s="737"/>
      <c r="E516" s="737"/>
      <c r="F516" s="737"/>
      <c r="G516" s="737"/>
      <c r="H516" s="737"/>
      <c r="I516" s="737"/>
      <c r="J516" s="737"/>
      <c r="K516" s="428"/>
    </row>
    <row r="517" spans="1:11" s="387" customFormat="1" ht="23.25" customHeight="1" x14ac:dyDescent="0.3">
      <c r="A517" s="684" t="s">
        <v>416</v>
      </c>
      <c r="B517" s="684"/>
      <c r="C517" s="684"/>
      <c r="D517" s="684"/>
      <c r="E517" s="684"/>
      <c r="F517" s="684"/>
      <c r="G517" s="684"/>
      <c r="H517" s="684"/>
      <c r="I517" s="684"/>
      <c r="J517" s="684"/>
      <c r="K517" s="428"/>
    </row>
    <row r="518" spans="1:11" ht="28.5" customHeight="1" x14ac:dyDescent="0.3">
      <c r="A518" s="684" t="s">
        <v>417</v>
      </c>
      <c r="B518" s="684"/>
      <c r="C518" s="684"/>
      <c r="D518" s="684"/>
      <c r="E518" s="684"/>
      <c r="F518" s="684"/>
      <c r="G518" s="684"/>
      <c r="H518" s="684"/>
      <c r="I518" s="684"/>
      <c r="J518" s="684"/>
    </row>
    <row r="519" spans="1:11" s="24" customFormat="1" ht="33" customHeight="1" x14ac:dyDescent="0.3">
      <c r="A519" s="26"/>
      <c r="B519" s="26"/>
      <c r="C519" s="26"/>
      <c r="D519" s="26"/>
      <c r="E519" s="126"/>
      <c r="F519" s="26"/>
      <c r="G519" s="26"/>
      <c r="H519" s="26"/>
      <c r="I519" s="5"/>
      <c r="J519" s="26"/>
      <c r="K519" s="428"/>
    </row>
    <row r="520" spans="1:11" s="26" customFormat="1" ht="54.75" customHeight="1" x14ac:dyDescent="0.2">
      <c r="A520" s="668" t="s">
        <v>50</v>
      </c>
      <c r="B520" s="668" t="s">
        <v>51</v>
      </c>
      <c r="C520" s="720" t="s">
        <v>52</v>
      </c>
      <c r="D520" s="721"/>
      <c r="E520" s="664" t="s">
        <v>94</v>
      </c>
      <c r="F520" s="668" t="s">
        <v>95</v>
      </c>
      <c r="G520" s="668" t="s">
        <v>55</v>
      </c>
      <c r="H520" s="671" t="s">
        <v>96</v>
      </c>
      <c r="I520" s="50" t="s">
        <v>97</v>
      </c>
      <c r="J520" s="699" t="s">
        <v>58</v>
      </c>
      <c r="K520" s="431"/>
    </row>
    <row r="521" spans="1:11" s="26" customFormat="1" x14ac:dyDescent="0.3">
      <c r="A521" s="670"/>
      <c r="B521" s="670"/>
      <c r="C521" s="25" t="s">
        <v>59</v>
      </c>
      <c r="D521" s="25" t="s">
        <v>60</v>
      </c>
      <c r="E521" s="722"/>
      <c r="F521" s="670"/>
      <c r="G521" s="670"/>
      <c r="H521" s="672"/>
      <c r="I521" s="51" t="s">
        <v>98</v>
      </c>
      <c r="J521" s="700"/>
      <c r="K521" s="428"/>
    </row>
    <row r="522" spans="1:11" s="79" customFormat="1" x14ac:dyDescent="0.3">
      <c r="A522" s="67" t="s">
        <v>219</v>
      </c>
      <c r="B522" s="468">
        <v>15</v>
      </c>
      <c r="C522" s="93">
        <v>810</v>
      </c>
      <c r="D522" s="67"/>
      <c r="E522" s="67"/>
      <c r="F522" s="468" t="s">
        <v>115</v>
      </c>
      <c r="G522" s="67" t="s">
        <v>104</v>
      </c>
      <c r="H522" s="68" t="s">
        <v>220</v>
      </c>
      <c r="I522" s="53">
        <v>2905.29</v>
      </c>
      <c r="J522" s="410">
        <f>I522*100</f>
        <v>290529</v>
      </c>
      <c r="K522" s="428"/>
    </row>
    <row r="523" spans="1:11" s="79" customFormat="1" x14ac:dyDescent="0.3">
      <c r="A523" s="859" t="s">
        <v>197</v>
      </c>
      <c r="B523" s="859"/>
      <c r="C523" s="859"/>
      <c r="D523" s="859"/>
      <c r="E523" s="859"/>
      <c r="F523" s="859"/>
      <c r="G523" s="859"/>
      <c r="H523" s="859"/>
      <c r="I523" s="859"/>
      <c r="J523" s="44">
        <v>273691</v>
      </c>
      <c r="K523" s="428"/>
    </row>
    <row r="524" spans="1:11" s="26" customFormat="1" x14ac:dyDescent="0.3">
      <c r="A524" s="855" t="s">
        <v>154</v>
      </c>
      <c r="B524" s="855"/>
      <c r="C524" s="855"/>
      <c r="D524" s="855"/>
      <c r="E524" s="855"/>
      <c r="F524" s="855"/>
      <c r="G524" s="855"/>
      <c r="H524" s="855"/>
      <c r="I524" s="855"/>
      <c r="J524" s="452">
        <f>SUM(J522:J523)</f>
        <v>564220</v>
      </c>
      <c r="K524" s="434"/>
    </row>
    <row r="525" spans="1:11" s="524" customFormat="1" x14ac:dyDescent="0.3">
      <c r="A525" s="843" t="s">
        <v>707</v>
      </c>
      <c r="B525" s="843"/>
      <c r="C525" s="843"/>
      <c r="D525" s="843"/>
      <c r="E525" s="843"/>
      <c r="F525" s="843"/>
      <c r="G525" s="843"/>
      <c r="H525" s="843"/>
      <c r="I525" s="843"/>
      <c r="J525" s="843"/>
      <c r="K525" s="434"/>
    </row>
    <row r="526" spans="1:11" s="26" customFormat="1" ht="21" thickBot="1" x14ac:dyDescent="0.25">
      <c r="I526" s="5"/>
      <c r="K526" s="435"/>
    </row>
    <row r="527" spans="1:11" s="26" customFormat="1" ht="18.75" customHeight="1" thickBot="1" x14ac:dyDescent="0.35">
      <c r="A527" s="427" t="s">
        <v>617</v>
      </c>
      <c r="B527" s="540"/>
      <c r="C527" s="540"/>
      <c r="D527" s="540"/>
      <c r="E527" s="540"/>
      <c r="F527" s="540"/>
      <c r="G527" s="540"/>
      <c r="H527" s="540"/>
      <c r="I527" s="193"/>
      <c r="J527" s="540"/>
      <c r="K527" s="428"/>
    </row>
    <row r="528" spans="1:11" ht="26.25" customHeight="1" x14ac:dyDescent="0.3">
      <c r="A528" s="646" t="s">
        <v>551</v>
      </c>
      <c r="B528" s="647"/>
      <c r="C528" s="647"/>
      <c r="D528" s="647"/>
      <c r="E528" s="647"/>
      <c r="F528" s="647"/>
      <c r="G528" s="647"/>
      <c r="H528" s="647"/>
      <c r="I528" s="648"/>
      <c r="J528" s="366">
        <v>357462.74</v>
      </c>
      <c r="K528" s="428" t="s">
        <v>552</v>
      </c>
    </row>
    <row r="529" spans="1:11" ht="26.25" customHeight="1" x14ac:dyDescent="0.3">
      <c r="A529" s="649" t="s">
        <v>553</v>
      </c>
      <c r="B529" s="650"/>
      <c r="C529" s="650"/>
      <c r="D529" s="650"/>
      <c r="E529" s="650"/>
      <c r="F529" s="650"/>
      <c r="G529" s="650"/>
      <c r="H529" s="650"/>
      <c r="I529" s="651"/>
      <c r="J529" s="367">
        <v>0</v>
      </c>
    </row>
    <row r="530" spans="1:11" ht="26.25" customHeight="1" x14ac:dyDescent="0.3">
      <c r="A530" s="649" t="s">
        <v>695</v>
      </c>
      <c r="B530" s="650"/>
      <c r="C530" s="650"/>
      <c r="D530" s="650"/>
      <c r="E530" s="650"/>
      <c r="F530" s="650"/>
      <c r="G530" s="650"/>
      <c r="H530" s="650"/>
      <c r="I530" s="651"/>
      <c r="J530" s="367">
        <v>273691</v>
      </c>
    </row>
    <row r="531" spans="1:11" s="555" customFormat="1" ht="30.75" customHeight="1" thickBot="1" x14ac:dyDescent="0.25">
      <c r="A531" s="652" t="s">
        <v>725</v>
      </c>
      <c r="B531" s="653"/>
      <c r="C531" s="653"/>
      <c r="D531" s="653"/>
      <c r="E531" s="653"/>
      <c r="F531" s="653"/>
      <c r="G531" s="653"/>
      <c r="H531" s="653"/>
      <c r="I531" s="654"/>
      <c r="J531" s="368">
        <v>0</v>
      </c>
    </row>
    <row r="532" spans="1:11" s="26" customFormat="1" ht="20.100000000000001" customHeight="1" x14ac:dyDescent="0.3">
      <c r="A532" s="658" t="s">
        <v>696</v>
      </c>
      <c r="B532" s="659"/>
      <c r="C532" s="659"/>
      <c r="D532" s="659"/>
      <c r="E532" s="659"/>
      <c r="F532" s="659"/>
      <c r="G532" s="659"/>
      <c r="H532" s="659"/>
      <c r="I532" s="660"/>
      <c r="J532" s="369">
        <f>SUM(J528:J531)</f>
        <v>631153.74</v>
      </c>
      <c r="K532" s="428"/>
    </row>
    <row r="533" spans="1:11" s="26" customFormat="1" ht="50.25" customHeight="1" x14ac:dyDescent="0.3">
      <c r="A533" s="686" t="s">
        <v>569</v>
      </c>
      <c r="B533" s="687"/>
      <c r="C533" s="687"/>
      <c r="D533" s="687"/>
      <c r="E533" s="687"/>
      <c r="F533" s="687"/>
      <c r="G533" s="687"/>
      <c r="H533" s="687"/>
      <c r="I533" s="687"/>
      <c r="J533" s="688"/>
      <c r="K533" s="428"/>
    </row>
    <row r="534" spans="1:11" s="387" customFormat="1" ht="15" customHeight="1" thickBot="1" x14ac:dyDescent="0.35">
      <c r="A534" s="521"/>
      <c r="B534" s="521"/>
      <c r="C534" s="521"/>
      <c r="D534" s="521"/>
      <c r="E534" s="521"/>
      <c r="F534" s="1"/>
      <c r="G534" s="521"/>
      <c r="H534" s="548"/>
      <c r="I534" s="2"/>
      <c r="J534" s="549"/>
      <c r="K534" s="428"/>
    </row>
    <row r="535" spans="1:11" s="387" customFormat="1" ht="78" customHeight="1" thickTop="1" thickBot="1" x14ac:dyDescent="0.55000000000000004">
      <c r="A535" s="856" t="s">
        <v>221</v>
      </c>
      <c r="B535" s="857"/>
      <c r="C535" s="857"/>
      <c r="D535" s="857"/>
      <c r="E535" s="857"/>
      <c r="F535" s="857"/>
      <c r="G535" s="857"/>
      <c r="H535" s="857"/>
      <c r="I535" s="857"/>
      <c r="J535" s="858"/>
      <c r="K535" s="428"/>
    </row>
    <row r="536" spans="1:11" s="387" customFormat="1" ht="26.45" customHeight="1" thickTop="1" x14ac:dyDescent="0.4">
      <c r="A536" s="683" t="s">
        <v>186</v>
      </c>
      <c r="B536" s="683"/>
      <c r="C536" s="683"/>
      <c r="D536" s="683"/>
      <c r="E536" s="683"/>
      <c r="F536" s="683"/>
      <c r="G536" s="683"/>
      <c r="H536" s="683"/>
      <c r="I536" s="683"/>
      <c r="J536" s="683"/>
      <c r="K536" s="428"/>
    </row>
    <row r="537" spans="1:11" s="387" customFormat="1" ht="21.75" customHeight="1" x14ac:dyDescent="0.3">
      <c r="A537" s="684" t="s">
        <v>222</v>
      </c>
      <c r="B537" s="684"/>
      <c r="C537" s="684"/>
      <c r="D537" s="684"/>
      <c r="E537" s="684"/>
      <c r="F537" s="684"/>
      <c r="G537" s="684"/>
      <c r="H537" s="684"/>
      <c r="I537" s="684"/>
      <c r="J537" s="684"/>
      <c r="K537" s="428"/>
    </row>
    <row r="538" spans="1:11" s="26" customFormat="1" x14ac:dyDescent="0.3">
      <c r="A538" s="473"/>
      <c r="B538" s="473"/>
      <c r="C538" s="860" t="s">
        <v>223</v>
      </c>
      <c r="D538" s="860"/>
      <c r="E538" s="860"/>
      <c r="F538" s="860"/>
      <c r="G538" s="860"/>
      <c r="H538" s="860"/>
      <c r="I538" s="860"/>
      <c r="J538" s="860"/>
      <c r="K538" s="428"/>
    </row>
    <row r="539" spans="1:11" s="26" customFormat="1" x14ac:dyDescent="0.3">
      <c r="A539" s="473"/>
      <c r="B539" s="473"/>
      <c r="C539" s="860" t="s">
        <v>224</v>
      </c>
      <c r="D539" s="860"/>
      <c r="E539" s="860"/>
      <c r="F539" s="860"/>
      <c r="G539" s="860"/>
      <c r="H539" s="860"/>
      <c r="I539" s="860"/>
      <c r="J539" s="494"/>
      <c r="K539" s="428"/>
    </row>
    <row r="540" spans="1:11" s="26" customFormat="1" x14ac:dyDescent="0.3">
      <c r="A540" s="473"/>
      <c r="B540" s="473"/>
      <c r="C540" s="494" t="s">
        <v>225</v>
      </c>
      <c r="D540" s="473"/>
      <c r="E540" s="473"/>
      <c r="F540" s="473"/>
      <c r="G540" s="473"/>
      <c r="H540" s="473"/>
      <c r="I540" s="473"/>
      <c r="J540" s="473"/>
      <c r="K540" s="428"/>
    </row>
    <row r="541" spans="1:11" s="26" customFormat="1" x14ac:dyDescent="0.3">
      <c r="A541" s="473"/>
      <c r="B541" s="473"/>
      <c r="C541" s="494" t="s">
        <v>226</v>
      </c>
      <c r="D541" s="473"/>
      <c r="E541" s="473"/>
      <c r="F541" s="473"/>
      <c r="G541" s="473"/>
      <c r="H541" s="473"/>
      <c r="I541" s="473"/>
      <c r="J541" s="473"/>
      <c r="K541" s="428"/>
    </row>
    <row r="542" spans="1:11" s="26" customFormat="1" x14ac:dyDescent="0.3">
      <c r="A542" s="473"/>
      <c r="B542" s="473"/>
      <c r="C542" s="494" t="s">
        <v>227</v>
      </c>
      <c r="D542" s="473"/>
      <c r="E542" s="473"/>
      <c r="F542" s="473"/>
      <c r="G542" s="473"/>
      <c r="H542" s="473"/>
      <c r="I542" s="473"/>
      <c r="J542" s="473"/>
      <c r="K542" s="428"/>
    </row>
    <row r="543" spans="1:11" s="26" customFormat="1" x14ac:dyDescent="0.3">
      <c r="A543" s="473"/>
      <c r="B543" s="473"/>
      <c r="C543" s="494" t="s">
        <v>228</v>
      </c>
      <c r="D543" s="473"/>
      <c r="E543" s="473"/>
      <c r="F543" s="473"/>
      <c r="G543" s="473"/>
      <c r="H543" s="473"/>
      <c r="I543" s="473"/>
      <c r="J543" s="473"/>
      <c r="K543" s="428"/>
    </row>
    <row r="544" spans="1:11" s="26" customFormat="1" ht="25.5" customHeight="1" x14ac:dyDescent="0.3">
      <c r="A544" s="684" t="s">
        <v>418</v>
      </c>
      <c r="B544" s="684"/>
      <c r="C544" s="684"/>
      <c r="D544" s="684"/>
      <c r="E544" s="684"/>
      <c r="F544" s="684"/>
      <c r="G544" s="684"/>
      <c r="H544" s="684"/>
      <c r="I544" s="684"/>
      <c r="J544" s="684"/>
      <c r="K544" s="428"/>
    </row>
    <row r="545" spans="1:16" s="26" customFormat="1" ht="25.5" customHeight="1" x14ac:dyDescent="0.3">
      <c r="A545" s="684" t="s">
        <v>419</v>
      </c>
      <c r="B545" s="684"/>
      <c r="C545" s="684"/>
      <c r="D545" s="684"/>
      <c r="E545" s="684"/>
      <c r="F545" s="684"/>
      <c r="G545" s="684"/>
      <c r="H545" s="684"/>
      <c r="I545" s="684"/>
      <c r="J545" s="684"/>
      <c r="K545" s="428"/>
    </row>
    <row r="546" spans="1:16" s="24" customFormat="1" ht="25.5" customHeight="1" x14ac:dyDescent="0.3">
      <c r="A546" s="685"/>
      <c r="B546" s="685"/>
      <c r="C546" s="685"/>
      <c r="D546" s="685"/>
      <c r="E546" s="685"/>
      <c r="F546" s="685"/>
      <c r="G546" s="685"/>
      <c r="H546" s="685"/>
      <c r="I546" s="685"/>
      <c r="J546" s="685"/>
      <c r="K546" s="428"/>
    </row>
    <row r="547" spans="1:16" s="26" customFormat="1" ht="25.5" customHeight="1" x14ac:dyDescent="0.2">
      <c r="A547" s="708" t="s">
        <v>50</v>
      </c>
      <c r="B547" s="708" t="s">
        <v>51</v>
      </c>
      <c r="C547" s="708" t="s">
        <v>52</v>
      </c>
      <c r="D547" s="708"/>
      <c r="E547" s="754" t="s">
        <v>94</v>
      </c>
      <c r="F547" s="668" t="s">
        <v>95</v>
      </c>
      <c r="G547" s="668" t="s">
        <v>55</v>
      </c>
      <c r="H547" s="671" t="s">
        <v>96</v>
      </c>
      <c r="I547" s="50" t="s">
        <v>97</v>
      </c>
      <c r="J547" s="699" t="s">
        <v>58</v>
      </c>
      <c r="K547" s="431"/>
    </row>
    <row r="548" spans="1:16" s="26" customFormat="1" ht="25.5" customHeight="1" x14ac:dyDescent="0.3">
      <c r="A548" s="708"/>
      <c r="B548" s="708"/>
      <c r="C548" s="25" t="s">
        <v>59</v>
      </c>
      <c r="D548" s="25" t="s">
        <v>60</v>
      </c>
      <c r="E548" s="754"/>
      <c r="F548" s="670"/>
      <c r="G548" s="670"/>
      <c r="H548" s="672"/>
      <c r="I548" s="51" t="s">
        <v>98</v>
      </c>
      <c r="J548" s="700"/>
      <c r="K548" s="428"/>
    </row>
    <row r="549" spans="1:16" s="79" customFormat="1" ht="30" customHeight="1" x14ac:dyDescent="0.3">
      <c r="A549" s="487" t="s">
        <v>229</v>
      </c>
      <c r="B549" s="385">
        <v>10</v>
      </c>
      <c r="C549" s="513" t="s">
        <v>230</v>
      </c>
      <c r="D549" s="117"/>
      <c r="E549" s="117"/>
      <c r="F549" s="454" t="s">
        <v>115</v>
      </c>
      <c r="G549" s="454" t="s">
        <v>104</v>
      </c>
      <c r="H549" s="454" t="s">
        <v>231</v>
      </c>
      <c r="I549" s="127">
        <v>7725.09</v>
      </c>
      <c r="J549" s="471">
        <f>I549*100</f>
        <v>772509</v>
      </c>
      <c r="K549" s="428"/>
    </row>
    <row r="550" spans="1:16" s="26" customFormat="1" ht="25.5" customHeight="1" x14ac:dyDescent="0.3">
      <c r="A550" s="855" t="s">
        <v>154</v>
      </c>
      <c r="B550" s="855"/>
      <c r="C550" s="855"/>
      <c r="D550" s="855"/>
      <c r="E550" s="855"/>
      <c r="F550" s="855"/>
      <c r="G550" s="855"/>
      <c r="H550" s="855"/>
      <c r="I550" s="855"/>
      <c r="J550" s="262">
        <f>SUM(J548:J549)</f>
        <v>772509</v>
      </c>
      <c r="K550" s="434"/>
    </row>
    <row r="551" spans="1:16" s="26" customFormat="1" ht="21" thickBot="1" x14ac:dyDescent="0.35">
      <c r="A551" s="779"/>
      <c r="B551" s="779"/>
      <c r="C551" s="779"/>
      <c r="D551" s="779"/>
      <c r="E551" s="779"/>
      <c r="F551" s="779"/>
      <c r="G551" s="779"/>
      <c r="H551" s="779"/>
      <c r="I551" s="779"/>
      <c r="J551" s="779"/>
      <c r="K551" s="428"/>
    </row>
    <row r="552" spans="1:16" s="26" customFormat="1" ht="21" thickBot="1" x14ac:dyDescent="0.35">
      <c r="A552" s="427" t="s">
        <v>618</v>
      </c>
      <c r="B552" s="540"/>
      <c r="C552" s="540"/>
      <c r="D552" s="540"/>
      <c r="E552" s="540"/>
      <c r="F552" s="540"/>
      <c r="G552" s="540"/>
      <c r="H552" s="540"/>
      <c r="I552" s="193"/>
      <c r="J552" s="540"/>
      <c r="K552" s="428"/>
    </row>
    <row r="553" spans="1:16" ht="27" customHeight="1" x14ac:dyDescent="0.3">
      <c r="A553" s="646" t="s">
        <v>551</v>
      </c>
      <c r="B553" s="647"/>
      <c r="C553" s="647"/>
      <c r="D553" s="647"/>
      <c r="E553" s="647"/>
      <c r="F553" s="647"/>
      <c r="G553" s="647"/>
      <c r="H553" s="647"/>
      <c r="I553" s="648"/>
      <c r="J553" s="366">
        <v>1741889.3026282494</v>
      </c>
      <c r="K553" s="428" t="s">
        <v>552</v>
      </c>
    </row>
    <row r="554" spans="1:16" ht="27" customHeight="1" x14ac:dyDescent="0.3">
      <c r="A554" s="649" t="s">
        <v>553</v>
      </c>
      <c r="B554" s="650"/>
      <c r="C554" s="650"/>
      <c r="D554" s="650"/>
      <c r="E554" s="650"/>
      <c r="F554" s="650"/>
      <c r="G554" s="650"/>
      <c r="H554" s="650"/>
      <c r="I554" s="651"/>
      <c r="J554" s="367">
        <v>0</v>
      </c>
    </row>
    <row r="555" spans="1:16" ht="27" customHeight="1" x14ac:dyDescent="0.3">
      <c r="A555" s="649" t="s">
        <v>695</v>
      </c>
      <c r="B555" s="650"/>
      <c r="C555" s="650"/>
      <c r="D555" s="650"/>
      <c r="E555" s="650"/>
      <c r="F555" s="650"/>
      <c r="G555" s="650"/>
      <c r="H555" s="650"/>
      <c r="I555" s="651"/>
      <c r="J555" s="367">
        <v>0</v>
      </c>
    </row>
    <row r="556" spans="1:16" s="26" customFormat="1" ht="27" customHeight="1" thickBot="1" x14ac:dyDescent="0.25">
      <c r="A556" s="652" t="s">
        <v>725</v>
      </c>
      <c r="B556" s="653"/>
      <c r="C556" s="653"/>
      <c r="D556" s="653"/>
      <c r="E556" s="653"/>
      <c r="F556" s="653"/>
      <c r="G556" s="653"/>
      <c r="H556" s="653"/>
      <c r="I556" s="654"/>
      <c r="J556" s="368">
        <v>0</v>
      </c>
    </row>
    <row r="557" spans="1:16" s="26" customFormat="1" ht="27" customHeight="1" x14ac:dyDescent="0.3">
      <c r="A557" s="658" t="s">
        <v>696</v>
      </c>
      <c r="B557" s="659"/>
      <c r="C557" s="659"/>
      <c r="D557" s="659"/>
      <c r="E557" s="659"/>
      <c r="F557" s="659"/>
      <c r="G557" s="659"/>
      <c r="H557" s="659"/>
      <c r="I557" s="660"/>
      <c r="J557" s="369">
        <f>+J553+J554+J556</f>
        <v>1741889.3026282494</v>
      </c>
      <c r="K557" s="428"/>
    </row>
    <row r="558" spans="1:16" s="26" customFormat="1" ht="94.5" customHeight="1" thickBot="1" x14ac:dyDescent="0.35">
      <c r="A558" s="709" t="s">
        <v>667</v>
      </c>
      <c r="B558" s="710"/>
      <c r="C558" s="710"/>
      <c r="D558" s="710"/>
      <c r="E558" s="710"/>
      <c r="F558" s="710"/>
      <c r="G558" s="710"/>
      <c r="H558" s="710"/>
      <c r="I558" s="710"/>
      <c r="J558" s="711"/>
      <c r="K558" s="428"/>
    </row>
    <row r="559" spans="1:16" s="387" customFormat="1" ht="48" customHeight="1" thickTop="1" thickBot="1" x14ac:dyDescent="0.35">
      <c r="A559" s="677" t="s">
        <v>232</v>
      </c>
      <c r="B559" s="678"/>
      <c r="C559" s="678"/>
      <c r="D559" s="678"/>
      <c r="E559" s="678"/>
      <c r="F559" s="678"/>
      <c r="G559" s="678"/>
      <c r="H559" s="678"/>
      <c r="I559" s="678"/>
      <c r="J559" s="679"/>
      <c r="K559" s="428"/>
      <c r="L559" s="394"/>
      <c r="M559" s="393"/>
      <c r="N559" s="5"/>
      <c r="O559" s="5"/>
      <c r="P559" s="5"/>
    </row>
    <row r="560" spans="1:16" s="387" customFormat="1" ht="26.45" customHeight="1" thickTop="1" x14ac:dyDescent="0.4">
      <c r="A560" s="683" t="s">
        <v>186</v>
      </c>
      <c r="B560" s="683"/>
      <c r="C560" s="683"/>
      <c r="D560" s="683"/>
      <c r="E560" s="683"/>
      <c r="F560" s="683"/>
      <c r="G560" s="683"/>
      <c r="H560" s="683"/>
      <c r="I560" s="683"/>
      <c r="J560" s="683"/>
      <c r="K560" s="430"/>
      <c r="L560" s="5"/>
      <c r="M560" s="393"/>
      <c r="N560" s="5"/>
      <c r="O560" s="5"/>
      <c r="P560" s="5"/>
    </row>
    <row r="561" spans="1:17" s="387" customFormat="1" ht="63" customHeight="1" x14ac:dyDescent="0.3">
      <c r="A561" s="863" t="s">
        <v>420</v>
      </c>
      <c r="B561" s="685"/>
      <c r="C561" s="685"/>
      <c r="D561" s="685"/>
      <c r="E561" s="685"/>
      <c r="F561" s="685"/>
      <c r="G561" s="685"/>
      <c r="H561" s="685"/>
      <c r="I561" s="685"/>
      <c r="J561" s="685"/>
      <c r="K561" s="428"/>
      <c r="L561" s="5"/>
      <c r="M561" s="5"/>
      <c r="N561" s="5"/>
      <c r="O561" s="5"/>
      <c r="P561" s="5"/>
      <c r="Q561" s="5"/>
    </row>
    <row r="562" spans="1:17" s="26" customFormat="1" x14ac:dyDescent="0.3">
      <c r="A562" s="684" t="s">
        <v>421</v>
      </c>
      <c r="B562" s="685"/>
      <c r="C562" s="685"/>
      <c r="D562" s="685"/>
      <c r="E562" s="685"/>
      <c r="F562" s="685"/>
      <c r="G562" s="685"/>
      <c r="H562" s="685"/>
      <c r="I562" s="685"/>
      <c r="J562" s="685"/>
      <c r="K562" s="428"/>
      <c r="N562" s="372"/>
    </row>
    <row r="563" spans="1:17" s="24" customFormat="1" ht="33" customHeight="1" x14ac:dyDescent="0.3">
      <c r="A563" s="684" t="s">
        <v>619</v>
      </c>
      <c r="B563" s="684"/>
      <c r="C563" s="684"/>
      <c r="D563" s="684"/>
      <c r="E563" s="684"/>
      <c r="F563" s="684"/>
      <c r="G563" s="684"/>
      <c r="H563" s="684"/>
      <c r="I563" s="684"/>
      <c r="J563" s="684"/>
      <c r="K563" s="428"/>
    </row>
    <row r="564" spans="1:17" s="395" customFormat="1" ht="18.75" customHeight="1" x14ac:dyDescent="0.3">
      <c r="A564" s="473"/>
      <c r="B564" s="473"/>
      <c r="C564" s="473"/>
      <c r="D564" s="473"/>
      <c r="E564" s="473"/>
      <c r="F564" s="473"/>
      <c r="G564" s="473"/>
      <c r="H564" s="473"/>
      <c r="I564" s="128"/>
      <c r="J564" s="473"/>
      <c r="K564" s="428"/>
    </row>
    <row r="565" spans="1:17" s="26" customFormat="1" ht="57.75" customHeight="1" x14ac:dyDescent="0.2">
      <c r="A565" s="708" t="s">
        <v>50</v>
      </c>
      <c r="B565" s="708" t="s">
        <v>51</v>
      </c>
      <c r="C565" s="708" t="s">
        <v>52</v>
      </c>
      <c r="D565" s="708"/>
      <c r="E565" s="754" t="s">
        <v>94</v>
      </c>
      <c r="F565" s="668" t="s">
        <v>95</v>
      </c>
      <c r="G565" s="668" t="s">
        <v>55</v>
      </c>
      <c r="H565" s="671" t="s">
        <v>96</v>
      </c>
      <c r="I565" s="50" t="s">
        <v>97</v>
      </c>
      <c r="J565" s="699" t="s">
        <v>58</v>
      </c>
      <c r="K565" s="431"/>
    </row>
    <row r="566" spans="1:17" s="26" customFormat="1" ht="46.5" customHeight="1" x14ac:dyDescent="0.3">
      <c r="A566" s="708"/>
      <c r="B566" s="708"/>
      <c r="C566" s="25" t="s">
        <v>59</v>
      </c>
      <c r="D566" s="25" t="s">
        <v>60</v>
      </c>
      <c r="E566" s="754"/>
      <c r="F566" s="670"/>
      <c r="G566" s="670"/>
      <c r="H566" s="672"/>
      <c r="I566" s="51" t="s">
        <v>98</v>
      </c>
      <c r="J566" s="700"/>
      <c r="K566" s="428"/>
    </row>
    <row r="567" spans="1:17" s="79" customFormat="1" ht="46.5" customHeight="1" thickBot="1" x14ac:dyDescent="0.35">
      <c r="A567" s="129" t="s">
        <v>233</v>
      </c>
      <c r="B567" s="130">
        <v>16</v>
      </c>
      <c r="C567" s="130">
        <v>710</v>
      </c>
      <c r="D567" s="117"/>
      <c r="E567" s="117"/>
      <c r="F567" s="130" t="s">
        <v>115</v>
      </c>
      <c r="G567" s="117"/>
      <c r="H567" s="131" t="s">
        <v>234</v>
      </c>
      <c r="I567" s="132">
        <v>2516.1799999999998</v>
      </c>
      <c r="J567" s="133">
        <f>I567*100</f>
        <v>251617.99999999997</v>
      </c>
      <c r="K567" s="428"/>
    </row>
    <row r="568" spans="1:17" s="26" customFormat="1" ht="21" thickBot="1" x14ac:dyDescent="0.35">
      <c r="A568" s="861" t="s">
        <v>154</v>
      </c>
      <c r="B568" s="862"/>
      <c r="C568" s="862"/>
      <c r="D568" s="862"/>
      <c r="E568" s="862"/>
      <c r="F568" s="862"/>
      <c r="G568" s="862"/>
      <c r="H568" s="862"/>
      <c r="I568" s="862"/>
      <c r="J568" s="134">
        <f>SUM(J566:J567)</f>
        <v>251617.99999999997</v>
      </c>
      <c r="K568" s="434"/>
    </row>
    <row r="569" spans="1:17" s="26" customFormat="1" ht="21" thickBot="1" x14ac:dyDescent="0.35">
      <c r="I569" s="5"/>
      <c r="K569" s="428"/>
    </row>
    <row r="570" spans="1:17" s="26" customFormat="1" ht="21" thickBot="1" x14ac:dyDescent="0.35">
      <c r="A570" s="427" t="s">
        <v>620</v>
      </c>
      <c r="B570" s="5"/>
      <c r="C570" s="5"/>
      <c r="D570" s="5"/>
      <c r="E570" s="5"/>
      <c r="F570" s="5"/>
      <c r="G570" s="5"/>
      <c r="H570" s="5"/>
      <c r="I570" s="5"/>
      <c r="J570" s="5"/>
      <c r="K570" s="428"/>
    </row>
    <row r="571" spans="1:17" ht="30.75" customHeight="1" x14ac:dyDescent="0.3">
      <c r="A571" s="646" t="s">
        <v>551</v>
      </c>
      <c r="B571" s="647"/>
      <c r="C571" s="647"/>
      <c r="D571" s="647"/>
      <c r="E571" s="647"/>
      <c r="F571" s="647"/>
      <c r="G571" s="647"/>
      <c r="H571" s="647"/>
      <c r="I571" s="648"/>
      <c r="J571" s="366">
        <v>409963.48649723438</v>
      </c>
      <c r="K571" s="428" t="s">
        <v>552</v>
      </c>
    </row>
    <row r="572" spans="1:17" ht="30.75" customHeight="1" x14ac:dyDescent="0.3">
      <c r="A572" s="649" t="s">
        <v>553</v>
      </c>
      <c r="B572" s="650"/>
      <c r="C572" s="650"/>
      <c r="D572" s="650"/>
      <c r="E572" s="650"/>
      <c r="F572" s="650"/>
      <c r="G572" s="650"/>
      <c r="H572" s="650"/>
      <c r="I572" s="651"/>
      <c r="J572" s="367">
        <v>0</v>
      </c>
    </row>
    <row r="573" spans="1:17" ht="30.75" customHeight="1" x14ac:dyDescent="0.3">
      <c r="A573" s="649" t="s">
        <v>695</v>
      </c>
      <c r="B573" s="650"/>
      <c r="C573" s="650"/>
      <c r="D573" s="650"/>
      <c r="E573" s="650"/>
      <c r="F573" s="650"/>
      <c r="G573" s="650"/>
      <c r="H573" s="650"/>
      <c r="I573" s="651"/>
      <c r="J573" s="367">
        <v>0</v>
      </c>
    </row>
    <row r="574" spans="1:17" ht="21" customHeight="1" thickBot="1" x14ac:dyDescent="0.25">
      <c r="A574" s="652" t="s">
        <v>725</v>
      </c>
      <c r="B574" s="653"/>
      <c r="C574" s="653"/>
      <c r="D574" s="653"/>
      <c r="E574" s="653"/>
      <c r="F574" s="653"/>
      <c r="G574" s="653"/>
      <c r="H574" s="653"/>
      <c r="I574" s="654"/>
      <c r="J574" s="368">
        <v>0</v>
      </c>
      <c r="K574" s="521"/>
    </row>
    <row r="575" spans="1:17" ht="15.75" customHeight="1" x14ac:dyDescent="0.3">
      <c r="A575" s="658" t="s">
        <v>696</v>
      </c>
      <c r="B575" s="659"/>
      <c r="C575" s="659"/>
      <c r="D575" s="659"/>
      <c r="E575" s="659"/>
      <c r="F575" s="659"/>
      <c r="G575" s="659"/>
      <c r="H575" s="659"/>
      <c r="I575" s="660"/>
      <c r="J575" s="369">
        <f>+J571+J572+J574</f>
        <v>409963.48649723438</v>
      </c>
    </row>
    <row r="576" spans="1:17" ht="92.25" customHeight="1" x14ac:dyDescent="0.3">
      <c r="A576" s="686" t="s">
        <v>653</v>
      </c>
      <c r="B576" s="687"/>
      <c r="C576" s="687"/>
      <c r="D576" s="687"/>
      <c r="E576" s="687"/>
      <c r="F576" s="687"/>
      <c r="G576" s="687"/>
      <c r="H576" s="687"/>
      <c r="I576" s="687"/>
      <c r="J576" s="688"/>
    </row>
    <row r="577" spans="1:13" ht="7.5" customHeight="1" x14ac:dyDescent="0.3">
      <c r="A577" s="584"/>
      <c r="B577" s="584"/>
      <c r="C577" s="584"/>
      <c r="D577" s="584"/>
      <c r="E577" s="584"/>
      <c r="F577" s="584"/>
      <c r="G577" s="584"/>
      <c r="H577" s="584"/>
      <c r="I577" s="584"/>
      <c r="J577" s="584"/>
    </row>
    <row r="578" spans="1:13" s="387" customFormat="1" ht="26.45" customHeight="1" x14ac:dyDescent="0.4">
      <c r="A578" s="766" t="s">
        <v>93</v>
      </c>
      <c r="B578" s="766"/>
      <c r="C578" s="766"/>
      <c r="D578" s="766"/>
      <c r="E578" s="766"/>
      <c r="F578" s="766"/>
      <c r="G578" s="766"/>
      <c r="H578" s="766"/>
      <c r="I578" s="766"/>
      <c r="J578" s="766"/>
      <c r="K578" s="428"/>
    </row>
    <row r="579" spans="1:13" s="387" customFormat="1" ht="24" customHeight="1" x14ac:dyDescent="0.3">
      <c r="A579" s="764" t="s">
        <v>423</v>
      </c>
      <c r="B579" s="764"/>
      <c r="C579" s="764"/>
      <c r="D579" s="764"/>
      <c r="E579" s="764"/>
      <c r="F579" s="764"/>
      <c r="G579" s="764"/>
      <c r="H579" s="764"/>
      <c r="I579" s="764"/>
      <c r="J579" s="764"/>
      <c r="K579" s="428"/>
      <c r="L579" s="394"/>
    </row>
    <row r="580" spans="1:13" s="370" customFormat="1" ht="30" customHeight="1" x14ac:dyDescent="0.3">
      <c r="A580" s="23" t="s">
        <v>424</v>
      </c>
      <c r="B580" s="521"/>
      <c r="C580" s="521"/>
      <c r="D580" s="521"/>
      <c r="E580" s="521"/>
      <c r="F580" s="1"/>
      <c r="G580" s="521"/>
      <c r="H580" s="548"/>
      <c r="I580" s="2"/>
      <c r="J580" s="549"/>
      <c r="K580" s="428"/>
      <c r="L580" s="375"/>
      <c r="M580" s="375"/>
    </row>
    <row r="581" spans="1:13" ht="30" customHeight="1" x14ac:dyDescent="0.3">
      <c r="A581" s="729" t="s">
        <v>425</v>
      </c>
      <c r="B581" s="729"/>
      <c r="C581" s="729"/>
      <c r="D581" s="729"/>
      <c r="E581" s="729"/>
      <c r="F581" s="729"/>
      <c r="G581" s="729"/>
      <c r="H581" s="729"/>
      <c r="I581" s="729"/>
      <c r="J581" s="729"/>
    </row>
    <row r="582" spans="1:13" ht="20.100000000000001" customHeight="1" x14ac:dyDescent="0.3">
      <c r="A582" s="462"/>
      <c r="B582" s="462"/>
      <c r="C582" s="462"/>
      <c r="D582" s="462"/>
      <c r="E582" s="462"/>
      <c r="F582" s="462"/>
      <c r="G582" s="462"/>
      <c r="H582" s="462"/>
      <c r="I582" s="462"/>
      <c r="J582" s="462"/>
    </row>
    <row r="583" spans="1:13" ht="25.5" customHeight="1" x14ac:dyDescent="0.3">
      <c r="A583" s="708" t="s">
        <v>50</v>
      </c>
      <c r="B583" s="708" t="s">
        <v>51</v>
      </c>
      <c r="C583" s="708" t="s">
        <v>52</v>
      </c>
      <c r="D583" s="708"/>
      <c r="E583" s="754" t="s">
        <v>94</v>
      </c>
      <c r="F583" s="866" t="s">
        <v>95</v>
      </c>
      <c r="G583" s="708" t="s">
        <v>55</v>
      </c>
      <c r="H583" s="840" t="s">
        <v>96</v>
      </c>
      <c r="I583" s="50" t="s">
        <v>97</v>
      </c>
      <c r="J583" s="864" t="s">
        <v>235</v>
      </c>
    </row>
    <row r="584" spans="1:13" ht="15" customHeight="1" x14ac:dyDescent="0.3">
      <c r="A584" s="708"/>
      <c r="B584" s="708"/>
      <c r="C584" s="25" t="s">
        <v>59</v>
      </c>
      <c r="D584" s="25" t="s">
        <v>60</v>
      </c>
      <c r="E584" s="754"/>
      <c r="F584" s="866"/>
      <c r="G584" s="708"/>
      <c r="H584" s="840"/>
      <c r="I584" s="51" t="s">
        <v>98</v>
      </c>
      <c r="J584" s="864"/>
    </row>
    <row r="585" spans="1:13" s="26" customFormat="1" ht="31.5" x14ac:dyDescent="0.3">
      <c r="A585" s="453" t="s">
        <v>236</v>
      </c>
      <c r="B585" s="500">
        <v>3</v>
      </c>
      <c r="C585" s="500">
        <v>745</v>
      </c>
      <c r="D585" s="500"/>
      <c r="E585" s="500" t="s">
        <v>104</v>
      </c>
      <c r="F585" s="500" t="s">
        <v>115</v>
      </c>
      <c r="G585" s="500" t="s">
        <v>104</v>
      </c>
      <c r="H585" s="485">
        <v>6000</v>
      </c>
      <c r="I585" s="34">
        <v>8986.3799999999992</v>
      </c>
      <c r="J585" s="34">
        <f>I585*100</f>
        <v>898637.99999999988</v>
      </c>
      <c r="K585" s="428"/>
    </row>
    <row r="586" spans="1:13" x14ac:dyDescent="0.3">
      <c r="A586" s="384"/>
      <c r="B586" s="500"/>
      <c r="C586" s="500"/>
      <c r="D586" s="500"/>
      <c r="E586" s="500"/>
      <c r="F586" s="500"/>
      <c r="G586" s="500"/>
      <c r="H586" s="485"/>
      <c r="I586" s="34"/>
      <c r="J586" s="34"/>
    </row>
    <row r="587" spans="1:13" x14ac:dyDescent="0.3">
      <c r="A587" s="859" t="s">
        <v>184</v>
      </c>
      <c r="B587" s="859"/>
      <c r="C587" s="859"/>
      <c r="D587" s="859"/>
      <c r="E587" s="859"/>
      <c r="F587" s="859"/>
      <c r="G587" s="859"/>
      <c r="H587" s="859"/>
      <c r="I587" s="859"/>
      <c r="J587" s="44">
        <v>2929947.53</v>
      </c>
    </row>
    <row r="588" spans="1:13" ht="28.5" customHeight="1" x14ac:dyDescent="0.3">
      <c r="A588" s="865" t="s">
        <v>708</v>
      </c>
      <c r="B588" s="865"/>
      <c r="C588" s="865"/>
      <c r="D588" s="865"/>
      <c r="E588" s="865"/>
      <c r="F588" s="865"/>
      <c r="G588" s="865"/>
      <c r="H588" s="865"/>
      <c r="I588" s="865"/>
      <c r="J588" s="865"/>
    </row>
    <row r="589" spans="1:13" ht="21" thickBot="1" x14ac:dyDescent="0.35">
      <c r="A589" s="492"/>
      <c r="B589" s="492"/>
      <c r="C589" s="492"/>
      <c r="D589" s="492"/>
      <c r="E589" s="492"/>
      <c r="F589" s="492"/>
      <c r="G589" s="492"/>
      <c r="H589" s="492"/>
      <c r="I589" s="492"/>
      <c r="J589" s="492"/>
    </row>
    <row r="590" spans="1:13" ht="21" thickBot="1" x14ac:dyDescent="0.35">
      <c r="A590" s="427" t="s">
        <v>621</v>
      </c>
      <c r="B590" s="541"/>
      <c r="C590" s="541"/>
      <c r="D590" s="541"/>
      <c r="E590" s="541"/>
      <c r="F590" s="541"/>
      <c r="G590" s="541"/>
      <c r="H590" s="541"/>
      <c r="I590" s="541"/>
      <c r="J590" s="541"/>
    </row>
    <row r="591" spans="1:13" s="26" customFormat="1" ht="24" customHeight="1" x14ac:dyDescent="0.3">
      <c r="A591" s="646" t="s">
        <v>551</v>
      </c>
      <c r="B591" s="647"/>
      <c r="C591" s="647"/>
      <c r="D591" s="647"/>
      <c r="E591" s="647"/>
      <c r="F591" s="647"/>
      <c r="G591" s="647"/>
      <c r="H591" s="647"/>
      <c r="I591" s="648"/>
      <c r="J591" s="366">
        <v>2885517.6193561368</v>
      </c>
      <c r="K591" s="428" t="s">
        <v>552</v>
      </c>
    </row>
    <row r="592" spans="1:13" s="26" customFormat="1" ht="20.100000000000001" customHeight="1" x14ac:dyDescent="0.3">
      <c r="A592" s="649" t="s">
        <v>553</v>
      </c>
      <c r="B592" s="650"/>
      <c r="C592" s="650"/>
      <c r="D592" s="650"/>
      <c r="E592" s="650"/>
      <c r="F592" s="650"/>
      <c r="G592" s="650"/>
      <c r="H592" s="650"/>
      <c r="I592" s="651"/>
      <c r="J592" s="367">
        <v>0</v>
      </c>
      <c r="K592" s="428"/>
    </row>
    <row r="593" spans="1:16" s="26" customFormat="1" ht="20.100000000000001" customHeight="1" x14ac:dyDescent="0.3">
      <c r="A593" s="649" t="s">
        <v>695</v>
      </c>
      <c r="B593" s="650"/>
      <c r="C593" s="650"/>
      <c r="D593" s="650"/>
      <c r="E593" s="650"/>
      <c r="F593" s="650"/>
      <c r="G593" s="650"/>
      <c r="H593" s="650"/>
      <c r="I593" s="651"/>
      <c r="J593" s="367">
        <v>43862.47</v>
      </c>
      <c r="K593" s="428"/>
    </row>
    <row r="594" spans="1:16" s="26" customFormat="1" ht="20.100000000000001" customHeight="1" thickBot="1" x14ac:dyDescent="0.25">
      <c r="A594" s="652" t="s">
        <v>725</v>
      </c>
      <c r="B594" s="653"/>
      <c r="C594" s="653"/>
      <c r="D594" s="653"/>
      <c r="E594" s="653"/>
      <c r="F594" s="653"/>
      <c r="G594" s="653"/>
      <c r="H594" s="653"/>
      <c r="I594" s="654"/>
      <c r="J594" s="368">
        <v>0</v>
      </c>
    </row>
    <row r="595" spans="1:16" s="26" customFormat="1" ht="20.100000000000001" customHeight="1" x14ac:dyDescent="0.3">
      <c r="A595" s="658" t="s">
        <v>696</v>
      </c>
      <c r="B595" s="659"/>
      <c r="C595" s="659"/>
      <c r="D595" s="659"/>
      <c r="E595" s="659"/>
      <c r="F595" s="659"/>
      <c r="G595" s="659"/>
      <c r="H595" s="659"/>
      <c r="I595" s="660"/>
      <c r="J595" s="369">
        <f>SUM(J591:J594)</f>
        <v>2929380.089356137</v>
      </c>
      <c r="K595" s="428"/>
    </row>
    <row r="596" spans="1:16" s="26" customFormat="1" ht="54" customHeight="1" thickBot="1" x14ac:dyDescent="0.35">
      <c r="A596" s="709" t="s">
        <v>652</v>
      </c>
      <c r="B596" s="710"/>
      <c r="C596" s="710"/>
      <c r="D596" s="710"/>
      <c r="E596" s="710"/>
      <c r="F596" s="710"/>
      <c r="G596" s="710"/>
      <c r="H596" s="710"/>
      <c r="I596" s="710"/>
      <c r="J596" s="711"/>
      <c r="K596" s="428"/>
    </row>
    <row r="597" spans="1:16" s="387" customFormat="1" ht="48" customHeight="1" thickTop="1" thickBot="1" x14ac:dyDescent="0.35">
      <c r="A597" s="677" t="s">
        <v>237</v>
      </c>
      <c r="B597" s="678"/>
      <c r="C597" s="678"/>
      <c r="D597" s="678"/>
      <c r="E597" s="678"/>
      <c r="F597" s="678"/>
      <c r="G597" s="678"/>
      <c r="H597" s="678"/>
      <c r="I597" s="678"/>
      <c r="J597" s="679"/>
      <c r="K597" s="428"/>
      <c r="L597" s="5"/>
      <c r="M597" s="5"/>
      <c r="N597" s="5"/>
      <c r="O597" s="5"/>
      <c r="P597" s="5"/>
    </row>
    <row r="598" spans="1:16" ht="26.45" customHeight="1" thickTop="1" x14ac:dyDescent="0.4">
      <c r="A598" s="683" t="s">
        <v>186</v>
      </c>
      <c r="B598" s="683"/>
      <c r="C598" s="683"/>
      <c r="D598" s="683"/>
      <c r="E598" s="683"/>
      <c r="F598" s="683"/>
      <c r="G598" s="683"/>
      <c r="H598" s="683"/>
      <c r="I598" s="683"/>
      <c r="J598" s="683"/>
      <c r="L598" s="26"/>
      <c r="M598" s="392"/>
      <c r="N598" s="392"/>
      <c r="O598" s="26"/>
      <c r="P598" s="26"/>
    </row>
    <row r="599" spans="1:16" x14ac:dyDescent="0.3">
      <c r="A599" s="684" t="s">
        <v>404</v>
      </c>
      <c r="B599" s="684"/>
      <c r="C599" s="684"/>
      <c r="D599" s="684"/>
      <c r="E599" s="684"/>
      <c r="F599" s="684"/>
      <c r="G599" s="684"/>
      <c r="H599" s="684"/>
      <c r="I599" s="684"/>
      <c r="J599" s="684"/>
      <c r="L599" s="26"/>
      <c r="M599" s="392"/>
      <c r="N599" s="392"/>
      <c r="O599" s="26"/>
      <c r="P599" s="26"/>
    </row>
    <row r="600" spans="1:16" s="24" customFormat="1" x14ac:dyDescent="0.3">
      <c r="A600" s="684" t="s">
        <v>426</v>
      </c>
      <c r="B600" s="684"/>
      <c r="C600" s="684"/>
      <c r="D600" s="684"/>
      <c r="E600" s="684"/>
      <c r="F600" s="684"/>
      <c r="G600" s="684"/>
      <c r="H600" s="684"/>
      <c r="I600" s="684"/>
      <c r="J600" s="684"/>
      <c r="K600" s="428"/>
    </row>
    <row r="601" spans="1:16" s="24" customFormat="1" ht="24" customHeight="1" x14ac:dyDescent="0.3">
      <c r="A601" s="684"/>
      <c r="B601" s="684"/>
      <c r="C601" s="684"/>
      <c r="D601" s="684"/>
      <c r="E601" s="684"/>
      <c r="F601" s="684"/>
      <c r="G601" s="684"/>
      <c r="H601" s="684"/>
      <c r="I601" s="684"/>
      <c r="J601" s="684"/>
      <c r="K601" s="428"/>
    </row>
    <row r="602" spans="1:16" s="26" customFormat="1" ht="60.75" customHeight="1" x14ac:dyDescent="0.2">
      <c r="A602" s="708" t="s">
        <v>50</v>
      </c>
      <c r="B602" s="708" t="s">
        <v>51</v>
      </c>
      <c r="C602" s="708" t="s">
        <v>52</v>
      </c>
      <c r="D602" s="708"/>
      <c r="E602" s="754" t="s">
        <v>94</v>
      </c>
      <c r="F602" s="708" t="s">
        <v>95</v>
      </c>
      <c r="G602" s="708" t="s">
        <v>55</v>
      </c>
      <c r="H602" s="840" t="s">
        <v>96</v>
      </c>
      <c r="I602" s="50" t="s">
        <v>97</v>
      </c>
      <c r="J602" s="781" t="s">
        <v>58</v>
      </c>
      <c r="K602" s="431"/>
    </row>
    <row r="603" spans="1:16" s="26" customFormat="1" x14ac:dyDescent="0.3">
      <c r="A603" s="708"/>
      <c r="B603" s="708"/>
      <c r="C603" s="25" t="s">
        <v>59</v>
      </c>
      <c r="D603" s="25" t="s">
        <v>60</v>
      </c>
      <c r="E603" s="754"/>
      <c r="F603" s="708"/>
      <c r="G603" s="708"/>
      <c r="H603" s="840"/>
      <c r="I603" s="51" t="s">
        <v>98</v>
      </c>
      <c r="J603" s="781"/>
      <c r="K603" s="428"/>
    </row>
    <row r="604" spans="1:16" s="26" customFormat="1" x14ac:dyDescent="0.3">
      <c r="A604" s="67" t="s">
        <v>238</v>
      </c>
      <c r="B604" s="468">
        <v>18</v>
      </c>
      <c r="C604" s="469">
        <v>587</v>
      </c>
      <c r="D604" s="67"/>
      <c r="E604" s="468" t="s">
        <v>100</v>
      </c>
      <c r="F604" s="67"/>
      <c r="G604" s="67"/>
      <c r="H604" s="68">
        <v>6125</v>
      </c>
      <c r="I604" s="118">
        <v>8857.24</v>
      </c>
      <c r="J604" s="410">
        <f>I604*100</f>
        <v>885724</v>
      </c>
      <c r="K604" s="428"/>
    </row>
    <row r="605" spans="1:16" ht="20.100000000000001" customHeight="1" x14ac:dyDescent="0.3">
      <c r="A605" s="667" t="s">
        <v>154</v>
      </c>
      <c r="B605" s="667"/>
      <c r="C605" s="667"/>
      <c r="D605" s="667"/>
      <c r="E605" s="667"/>
      <c r="F605" s="667"/>
      <c r="G605" s="667"/>
      <c r="H605" s="667"/>
      <c r="I605" s="667"/>
      <c r="J605" s="44">
        <f>SUM(J604:J604)</f>
        <v>885724</v>
      </c>
    </row>
    <row r="606" spans="1:16" s="26" customFormat="1" ht="22.5" customHeight="1" x14ac:dyDescent="0.25">
      <c r="A606" s="859" t="s">
        <v>197</v>
      </c>
      <c r="B606" s="859"/>
      <c r="C606" s="859"/>
      <c r="D606" s="859"/>
      <c r="E606" s="859"/>
      <c r="F606" s="859"/>
      <c r="G606" s="859"/>
      <c r="H606" s="859"/>
      <c r="I606" s="859"/>
      <c r="J606" s="44">
        <v>975529.79</v>
      </c>
      <c r="K606" s="435"/>
    </row>
    <row r="607" spans="1:16" s="45" customFormat="1" x14ac:dyDescent="0.3">
      <c r="A607" s="855" t="s">
        <v>154</v>
      </c>
      <c r="B607" s="855"/>
      <c r="C607" s="855"/>
      <c r="D607" s="855"/>
      <c r="E607" s="855"/>
      <c r="F607" s="855"/>
      <c r="G607" s="855"/>
      <c r="H607" s="855"/>
      <c r="I607" s="855"/>
      <c r="J607" s="374">
        <f>J605+J606</f>
        <v>1861253.79</v>
      </c>
      <c r="K607" s="428"/>
    </row>
    <row r="608" spans="1:16" s="79" customFormat="1" ht="19.5" customHeight="1" x14ac:dyDescent="0.3">
      <c r="A608" s="98"/>
      <c r="B608" s="98"/>
      <c r="C608" s="98"/>
      <c r="D608" s="98"/>
      <c r="E608" s="98"/>
      <c r="F608" s="98"/>
      <c r="G608" s="98"/>
      <c r="H608" s="98"/>
      <c r="I608" s="98"/>
      <c r="J608" s="137"/>
      <c r="K608" s="434"/>
    </row>
    <row r="609" spans="1:17" s="79" customFormat="1" ht="54" customHeight="1" thickBot="1" x14ac:dyDescent="0.35">
      <c r="A609" s="843" t="s">
        <v>239</v>
      </c>
      <c r="B609" s="843"/>
      <c r="C609" s="843"/>
      <c r="D609" s="843"/>
      <c r="E609" s="843"/>
      <c r="F609" s="843"/>
      <c r="G609" s="843"/>
      <c r="H609" s="843"/>
      <c r="I609" s="843"/>
      <c r="J609" s="843"/>
      <c r="K609" s="434"/>
    </row>
    <row r="610" spans="1:17" s="372" customFormat="1" ht="29.25" customHeight="1" thickBot="1" x14ac:dyDescent="0.35">
      <c r="A610" s="427" t="s">
        <v>622</v>
      </c>
      <c r="B610" s="541"/>
      <c r="C610" s="541"/>
      <c r="D610" s="541"/>
      <c r="E610" s="541"/>
      <c r="F610" s="541"/>
      <c r="G610" s="541"/>
      <c r="H610" s="541"/>
      <c r="I610" s="541"/>
      <c r="J610" s="541"/>
      <c r="K610" s="428"/>
    </row>
    <row r="611" spans="1:17" x14ac:dyDescent="0.3">
      <c r="A611" s="646" t="s">
        <v>551</v>
      </c>
      <c r="B611" s="647"/>
      <c r="C611" s="647"/>
      <c r="D611" s="647"/>
      <c r="E611" s="647"/>
      <c r="F611" s="647"/>
      <c r="G611" s="647"/>
      <c r="H611" s="647"/>
      <c r="I611" s="648"/>
      <c r="J611" s="366">
        <v>1916647.6227196003</v>
      </c>
      <c r="K611" s="428" t="s">
        <v>552</v>
      </c>
    </row>
    <row r="612" spans="1:17" s="26" customFormat="1" ht="24.95" customHeight="1" x14ac:dyDescent="0.3">
      <c r="A612" s="649" t="s">
        <v>553</v>
      </c>
      <c r="B612" s="650"/>
      <c r="C612" s="650"/>
      <c r="D612" s="650"/>
      <c r="E612" s="650"/>
      <c r="F612" s="650"/>
      <c r="G612" s="650"/>
      <c r="H612" s="650"/>
      <c r="I612" s="651"/>
      <c r="J612" s="367">
        <v>0</v>
      </c>
      <c r="K612" s="428"/>
    </row>
    <row r="613" spans="1:17" s="26" customFormat="1" ht="24.95" customHeight="1" x14ac:dyDescent="0.3">
      <c r="A613" s="649" t="s">
        <v>695</v>
      </c>
      <c r="B613" s="650"/>
      <c r="C613" s="650"/>
      <c r="D613" s="650"/>
      <c r="E613" s="650"/>
      <c r="F613" s="650"/>
      <c r="G613" s="650"/>
      <c r="H613" s="650"/>
      <c r="I613" s="651"/>
      <c r="J613" s="367">
        <v>0</v>
      </c>
      <c r="K613" s="428"/>
    </row>
    <row r="614" spans="1:17" s="26" customFormat="1" ht="36.75" customHeight="1" thickBot="1" x14ac:dyDescent="0.25">
      <c r="A614" s="652" t="s">
        <v>725</v>
      </c>
      <c r="B614" s="653"/>
      <c r="C614" s="653"/>
      <c r="D614" s="653"/>
      <c r="E614" s="653"/>
      <c r="F614" s="653"/>
      <c r="G614" s="653"/>
      <c r="H614" s="653"/>
      <c r="I614" s="654"/>
      <c r="J614" s="368">
        <v>0</v>
      </c>
    </row>
    <row r="615" spans="1:17" s="26" customFormat="1" x14ac:dyDescent="0.3">
      <c r="A615" s="658" t="s">
        <v>696</v>
      </c>
      <c r="B615" s="659"/>
      <c r="C615" s="659"/>
      <c r="D615" s="659"/>
      <c r="E615" s="659"/>
      <c r="F615" s="659"/>
      <c r="G615" s="659"/>
      <c r="H615" s="659"/>
      <c r="I615" s="660"/>
      <c r="J615" s="369">
        <f>+J611+J612+J614</f>
        <v>1916647.6227196003</v>
      </c>
      <c r="K615" s="428"/>
    </row>
    <row r="616" spans="1:17" ht="88.5" customHeight="1" x14ac:dyDescent="0.3">
      <c r="A616" s="661" t="s">
        <v>668</v>
      </c>
      <c r="B616" s="662"/>
      <c r="C616" s="662"/>
      <c r="D616" s="662"/>
      <c r="E616" s="662"/>
      <c r="F616" s="662"/>
      <c r="G616" s="662"/>
      <c r="H616" s="662"/>
      <c r="I616" s="662"/>
      <c r="J616" s="663"/>
    </row>
    <row r="617" spans="1:17" s="5" customFormat="1" ht="12" customHeight="1" thickBot="1" x14ac:dyDescent="0.35">
      <c r="A617" s="396"/>
      <c r="B617" s="396"/>
      <c r="C617" s="396"/>
      <c r="D617" s="396"/>
      <c r="E617" s="396"/>
      <c r="F617" s="396"/>
      <c r="G617" s="396"/>
      <c r="H617" s="396"/>
      <c r="I617" s="396"/>
      <c r="J617" s="396"/>
      <c r="K617" s="428"/>
    </row>
    <row r="618" spans="1:17" s="387" customFormat="1" ht="38.25" customHeight="1" thickTop="1" thickBot="1" x14ac:dyDescent="0.55000000000000004">
      <c r="A618" s="680" t="s">
        <v>240</v>
      </c>
      <c r="B618" s="681"/>
      <c r="C618" s="681"/>
      <c r="D618" s="681"/>
      <c r="E618" s="681"/>
      <c r="F618" s="681"/>
      <c r="G618" s="681"/>
      <c r="H618" s="681"/>
      <c r="I618" s="681"/>
      <c r="J618" s="682"/>
      <c r="K618" s="428"/>
      <c r="L618" s="394"/>
      <c r="O618" s="5"/>
      <c r="P618" s="5"/>
      <c r="Q618" s="5"/>
    </row>
    <row r="619" spans="1:17" s="387" customFormat="1" ht="26.45" customHeight="1" thickTop="1" x14ac:dyDescent="0.4">
      <c r="A619" s="683" t="s">
        <v>186</v>
      </c>
      <c r="B619" s="867"/>
      <c r="C619" s="867"/>
      <c r="D619" s="867"/>
      <c r="E619" s="867"/>
      <c r="F619" s="867"/>
      <c r="G619" s="867"/>
      <c r="H619" s="867"/>
      <c r="I619" s="867"/>
      <c r="J619" s="867"/>
      <c r="K619" s="428"/>
      <c r="L619" s="394"/>
      <c r="M619" s="5"/>
      <c r="N619" s="5"/>
      <c r="Q619" s="5"/>
    </row>
    <row r="620" spans="1:17" s="387" customFormat="1" ht="24" customHeight="1" x14ac:dyDescent="0.3">
      <c r="A620" s="684" t="s">
        <v>519</v>
      </c>
      <c r="B620" s="685"/>
      <c r="C620" s="685"/>
      <c r="D620" s="685"/>
      <c r="E620" s="685"/>
      <c r="F620" s="685"/>
      <c r="G620" s="685"/>
      <c r="H620" s="685"/>
      <c r="I620" s="685"/>
      <c r="J620" s="685"/>
      <c r="K620" s="428"/>
      <c r="L620" s="5"/>
      <c r="M620" s="5"/>
      <c r="N620" s="5"/>
      <c r="O620" s="5"/>
      <c r="P620" s="5"/>
      <c r="Q620" s="5"/>
    </row>
    <row r="621" spans="1:17" s="387" customFormat="1" x14ac:dyDescent="0.3">
      <c r="A621" s="684" t="s">
        <v>427</v>
      </c>
      <c r="B621" s="685"/>
      <c r="C621" s="685"/>
      <c r="D621" s="685"/>
      <c r="E621" s="685"/>
      <c r="F621" s="685"/>
      <c r="G621" s="685"/>
      <c r="H621" s="685"/>
      <c r="I621" s="685"/>
      <c r="J621" s="685"/>
      <c r="K621" s="428"/>
      <c r="L621" s="5"/>
      <c r="M621" s="5"/>
      <c r="N621" s="5"/>
      <c r="O621" s="5"/>
      <c r="P621" s="5"/>
      <c r="Q621" s="5"/>
    </row>
    <row r="622" spans="1:17" s="387" customFormat="1" x14ac:dyDescent="0.3">
      <c r="A622" s="684" t="s">
        <v>428</v>
      </c>
      <c r="B622" s="685"/>
      <c r="C622" s="685"/>
      <c r="D622" s="685"/>
      <c r="E622" s="685"/>
      <c r="F622" s="685"/>
      <c r="G622" s="685"/>
      <c r="H622" s="685"/>
      <c r="I622" s="685"/>
      <c r="J622" s="685"/>
      <c r="K622" s="428"/>
      <c r="L622" s="5"/>
      <c r="M622" s="5"/>
      <c r="N622" s="5"/>
      <c r="O622" s="5"/>
      <c r="P622" s="5"/>
      <c r="Q622" s="5"/>
    </row>
    <row r="623" spans="1:17" s="26" customFormat="1" ht="33" customHeight="1" x14ac:dyDescent="0.3">
      <c r="A623" s="457"/>
      <c r="B623" s="473"/>
      <c r="C623" s="473"/>
      <c r="D623" s="473"/>
      <c r="E623" s="473"/>
      <c r="F623" s="473"/>
      <c r="G623" s="473"/>
      <c r="H623" s="473"/>
      <c r="I623" s="473"/>
      <c r="J623" s="473"/>
      <c r="K623" s="428"/>
    </row>
    <row r="624" spans="1:17" s="26" customFormat="1" x14ac:dyDescent="0.3">
      <c r="A624" s="668" t="s">
        <v>50</v>
      </c>
      <c r="B624" s="668" t="s">
        <v>51</v>
      </c>
      <c r="C624" s="720" t="s">
        <v>52</v>
      </c>
      <c r="D624" s="721"/>
      <c r="E624" s="664" t="s">
        <v>94</v>
      </c>
      <c r="F624" s="807" t="s">
        <v>95</v>
      </c>
      <c r="G624" s="668" t="s">
        <v>55</v>
      </c>
      <c r="H624" s="671" t="s">
        <v>96</v>
      </c>
      <c r="I624" s="50" t="s">
        <v>97</v>
      </c>
      <c r="J624" s="673" t="s">
        <v>241</v>
      </c>
      <c r="K624" s="428"/>
    </row>
    <row r="625" spans="1:12" s="26" customFormat="1" ht="29.25" customHeight="1" x14ac:dyDescent="0.3">
      <c r="A625" s="670"/>
      <c r="B625" s="670"/>
      <c r="C625" s="25" t="s">
        <v>59</v>
      </c>
      <c r="D625" s="25" t="s">
        <v>60</v>
      </c>
      <c r="E625" s="722"/>
      <c r="F625" s="808"/>
      <c r="G625" s="670"/>
      <c r="H625" s="672"/>
      <c r="I625" s="51" t="s">
        <v>98</v>
      </c>
      <c r="J625" s="674"/>
      <c r="K625" s="428"/>
    </row>
    <row r="626" spans="1:12" ht="20.100000000000001" customHeight="1" x14ac:dyDescent="0.3">
      <c r="A626" s="138" t="s">
        <v>242</v>
      </c>
      <c r="B626" s="468">
        <v>13</v>
      </c>
      <c r="C626" s="469">
        <v>1311</v>
      </c>
      <c r="D626" s="25">
        <v>2</v>
      </c>
      <c r="E626" s="468" t="s">
        <v>100</v>
      </c>
      <c r="F626" s="25"/>
      <c r="G626" s="468" t="s">
        <v>104</v>
      </c>
      <c r="H626" s="135" t="s">
        <v>243</v>
      </c>
      <c r="I626" s="139">
        <v>5188.53</v>
      </c>
      <c r="J626" s="136">
        <f>I626*100</f>
        <v>518853</v>
      </c>
    </row>
    <row r="627" spans="1:12" s="26" customFormat="1" x14ac:dyDescent="0.3">
      <c r="A627" s="667" t="s">
        <v>154</v>
      </c>
      <c r="B627" s="667"/>
      <c r="C627" s="667"/>
      <c r="D627" s="667"/>
      <c r="E627" s="667"/>
      <c r="F627" s="667"/>
      <c r="G627" s="667"/>
      <c r="H627" s="667"/>
      <c r="I627" s="667"/>
      <c r="J627" s="44">
        <f>SUM(J626:J626)</f>
        <v>518853</v>
      </c>
      <c r="K627" s="428"/>
    </row>
    <row r="628" spans="1:12" ht="21" thickBot="1" x14ac:dyDescent="0.35">
      <c r="A628" s="26"/>
      <c r="B628" s="26"/>
      <c r="C628" s="26"/>
      <c r="D628" s="26"/>
      <c r="E628" s="26"/>
      <c r="F628" s="26"/>
      <c r="G628" s="26"/>
      <c r="H628" s="26"/>
      <c r="I628" s="5"/>
      <c r="J628" s="26"/>
    </row>
    <row r="629" spans="1:12" ht="21" thickBot="1" x14ac:dyDescent="0.35">
      <c r="A629" s="427" t="s">
        <v>623</v>
      </c>
      <c r="B629" s="5"/>
      <c r="C629" s="5"/>
      <c r="D629" s="5"/>
      <c r="E629" s="5"/>
      <c r="F629" s="5"/>
      <c r="G629" s="5"/>
      <c r="H629" s="5"/>
      <c r="I629" s="5"/>
      <c r="J629" s="5"/>
    </row>
    <row r="630" spans="1:12" ht="24.95" customHeight="1" x14ac:dyDescent="0.3">
      <c r="A630" s="646" t="s">
        <v>551</v>
      </c>
      <c r="B630" s="647"/>
      <c r="C630" s="647"/>
      <c r="D630" s="647"/>
      <c r="E630" s="647"/>
      <c r="F630" s="647"/>
      <c r="G630" s="647"/>
      <c r="H630" s="647"/>
      <c r="I630" s="648"/>
      <c r="J630" s="366">
        <v>424003.54558922019</v>
      </c>
      <c r="K630" s="428" t="s">
        <v>552</v>
      </c>
    </row>
    <row r="631" spans="1:12" ht="24.95" customHeight="1" x14ac:dyDescent="0.3">
      <c r="A631" s="649" t="s">
        <v>553</v>
      </c>
      <c r="B631" s="650"/>
      <c r="C631" s="650"/>
      <c r="D631" s="650"/>
      <c r="E631" s="650"/>
      <c r="F631" s="650"/>
      <c r="G631" s="650"/>
      <c r="H631" s="650"/>
      <c r="I631" s="651"/>
      <c r="J631" s="367">
        <v>0</v>
      </c>
    </row>
    <row r="632" spans="1:12" ht="24.95" customHeight="1" x14ac:dyDescent="0.3">
      <c r="A632" s="649" t="s">
        <v>695</v>
      </c>
      <c r="B632" s="650"/>
      <c r="C632" s="650"/>
      <c r="D632" s="650"/>
      <c r="E632" s="650"/>
      <c r="F632" s="650"/>
      <c r="G632" s="650"/>
      <c r="H632" s="650"/>
      <c r="I632" s="651"/>
      <c r="J632" s="367">
        <v>0</v>
      </c>
    </row>
    <row r="633" spans="1:12" ht="24.95" customHeight="1" thickBot="1" x14ac:dyDescent="0.25">
      <c r="A633" s="652" t="s">
        <v>725</v>
      </c>
      <c r="B633" s="653"/>
      <c r="C633" s="653"/>
      <c r="D633" s="653"/>
      <c r="E633" s="653"/>
      <c r="F633" s="653"/>
      <c r="G633" s="653"/>
      <c r="H633" s="653"/>
      <c r="I633" s="654"/>
      <c r="J633" s="368">
        <v>0</v>
      </c>
      <c r="K633" s="521"/>
    </row>
    <row r="634" spans="1:12" ht="24.95" customHeight="1" x14ac:dyDescent="0.3">
      <c r="A634" s="658" t="s">
        <v>696</v>
      </c>
      <c r="B634" s="659"/>
      <c r="C634" s="659"/>
      <c r="D634" s="659"/>
      <c r="E634" s="659"/>
      <c r="F634" s="659"/>
      <c r="G634" s="659"/>
      <c r="H634" s="659"/>
      <c r="I634" s="660"/>
      <c r="J634" s="369">
        <f>+J630+J631+J633</f>
        <v>424003.54558922019</v>
      </c>
    </row>
    <row r="635" spans="1:12" ht="80.25" customHeight="1" x14ac:dyDescent="0.3">
      <c r="A635" s="709" t="s">
        <v>570</v>
      </c>
      <c r="B635" s="710"/>
      <c r="C635" s="710"/>
      <c r="D635" s="710"/>
      <c r="E635" s="710"/>
      <c r="F635" s="710"/>
      <c r="G635" s="710"/>
      <c r="H635" s="710"/>
      <c r="I635" s="710"/>
      <c r="J635" s="711"/>
    </row>
    <row r="636" spans="1:12" ht="15" customHeight="1" thickBot="1" x14ac:dyDescent="0.35">
      <c r="A636" s="585"/>
      <c r="B636" s="585"/>
      <c r="C636" s="585"/>
      <c r="D636" s="585"/>
      <c r="E636" s="585"/>
      <c r="F636" s="585"/>
      <c r="G636" s="585"/>
      <c r="H636" s="585"/>
      <c r="I636" s="585"/>
      <c r="J636" s="585"/>
    </row>
    <row r="637" spans="1:12" s="387" customFormat="1" ht="45.75" customHeight="1" thickTop="1" thickBot="1" x14ac:dyDescent="0.35">
      <c r="A637" s="677" t="s">
        <v>244</v>
      </c>
      <c r="B637" s="678"/>
      <c r="C637" s="678"/>
      <c r="D637" s="678"/>
      <c r="E637" s="678"/>
      <c r="F637" s="678"/>
      <c r="G637" s="678"/>
      <c r="H637" s="678"/>
      <c r="I637" s="678"/>
      <c r="J637" s="679"/>
      <c r="K637" s="428"/>
      <c r="L637" s="394"/>
    </row>
    <row r="638" spans="1:12" s="387" customFormat="1" ht="26.45" customHeight="1" thickTop="1" x14ac:dyDescent="0.4">
      <c r="A638" s="766" t="s">
        <v>186</v>
      </c>
      <c r="B638" s="766"/>
      <c r="C638" s="766"/>
      <c r="D638" s="766"/>
      <c r="E638" s="766"/>
      <c r="F638" s="766"/>
      <c r="G638" s="766"/>
      <c r="H638" s="766"/>
      <c r="I638" s="766"/>
      <c r="J638" s="766"/>
      <c r="K638" s="428"/>
    </row>
    <row r="639" spans="1:12" s="387" customFormat="1" x14ac:dyDescent="0.3">
      <c r="A639" s="684" t="s">
        <v>429</v>
      </c>
      <c r="B639" s="685"/>
      <c r="C639" s="685"/>
      <c r="D639" s="685"/>
      <c r="E639" s="685"/>
      <c r="F639" s="685"/>
      <c r="G639" s="685"/>
      <c r="H639" s="685"/>
      <c r="I639" s="685"/>
      <c r="J639" s="685"/>
      <c r="K639" s="428"/>
    </row>
    <row r="640" spans="1:12" ht="24" customHeight="1" x14ac:dyDescent="0.3">
      <c r="A640" s="684" t="s">
        <v>520</v>
      </c>
      <c r="B640" s="685"/>
      <c r="C640" s="685"/>
      <c r="D640" s="685"/>
      <c r="E640" s="685"/>
      <c r="F640" s="685"/>
      <c r="G640" s="685"/>
      <c r="H640" s="685"/>
      <c r="I640" s="685"/>
      <c r="J640" s="685"/>
    </row>
    <row r="641" spans="1:11" ht="24" customHeight="1" x14ac:dyDescent="0.3">
      <c r="A641" s="684" t="s">
        <v>428</v>
      </c>
      <c r="B641" s="685"/>
      <c r="C641" s="685"/>
      <c r="D641" s="685"/>
      <c r="E641" s="685"/>
      <c r="F641" s="685"/>
      <c r="G641" s="685"/>
      <c r="H641" s="685"/>
      <c r="I641" s="685"/>
      <c r="J641" s="685"/>
    </row>
    <row r="642" spans="1:11" s="26" customFormat="1" ht="25.5" customHeight="1" x14ac:dyDescent="0.3">
      <c r="I642" s="5"/>
      <c r="K642" s="428"/>
    </row>
    <row r="643" spans="1:11" x14ac:dyDescent="0.3">
      <c r="A643" s="668" t="s">
        <v>50</v>
      </c>
      <c r="B643" s="668" t="s">
        <v>51</v>
      </c>
      <c r="C643" s="720" t="s">
        <v>52</v>
      </c>
      <c r="D643" s="721"/>
      <c r="E643" s="664" t="s">
        <v>94</v>
      </c>
      <c r="F643" s="807" t="s">
        <v>95</v>
      </c>
      <c r="G643" s="668" t="s">
        <v>55</v>
      </c>
      <c r="H643" s="671" t="s">
        <v>96</v>
      </c>
      <c r="I643" s="50" t="s">
        <v>97</v>
      </c>
      <c r="J643" s="673" t="s">
        <v>241</v>
      </c>
    </row>
    <row r="644" spans="1:11" ht="25.5" customHeight="1" x14ac:dyDescent="0.3">
      <c r="A644" s="670"/>
      <c r="B644" s="670"/>
      <c r="C644" s="25" t="s">
        <v>59</v>
      </c>
      <c r="D644" s="25" t="s">
        <v>60</v>
      </c>
      <c r="E644" s="722"/>
      <c r="F644" s="808"/>
      <c r="G644" s="670"/>
      <c r="H644" s="672"/>
      <c r="I644" s="51" t="s">
        <v>98</v>
      </c>
      <c r="J644" s="674"/>
    </row>
    <row r="645" spans="1:11" ht="20.25" customHeight="1" x14ac:dyDescent="0.3">
      <c r="A645" s="668" t="s">
        <v>245</v>
      </c>
      <c r="B645" s="668">
        <v>27</v>
      </c>
      <c r="C645" s="664" t="s">
        <v>528</v>
      </c>
      <c r="D645" s="469"/>
      <c r="E645" s="67"/>
      <c r="F645" s="668" t="s">
        <v>100</v>
      </c>
      <c r="G645" s="668" t="s">
        <v>104</v>
      </c>
      <c r="H645" s="668" t="s">
        <v>529</v>
      </c>
      <c r="I645" s="869">
        <v>3412.8</v>
      </c>
      <c r="J645" s="699">
        <f>I645*120</f>
        <v>409536</v>
      </c>
    </row>
    <row r="646" spans="1:11" s="57" customFormat="1" x14ac:dyDescent="0.3">
      <c r="A646" s="670"/>
      <c r="B646" s="670"/>
      <c r="C646" s="722"/>
      <c r="D646" s="469"/>
      <c r="E646" s="67"/>
      <c r="F646" s="670"/>
      <c r="G646" s="670"/>
      <c r="H646" s="670"/>
      <c r="I646" s="870"/>
      <c r="J646" s="700"/>
      <c r="K646" s="428"/>
    </row>
    <row r="647" spans="1:11" s="57" customFormat="1" x14ac:dyDescent="0.25">
      <c r="A647" s="760" t="s">
        <v>154</v>
      </c>
      <c r="B647" s="761"/>
      <c r="C647" s="761"/>
      <c r="D647" s="761"/>
      <c r="E647" s="761"/>
      <c r="F647" s="761"/>
      <c r="G647" s="761"/>
      <c r="H647" s="761"/>
      <c r="I647" s="762"/>
      <c r="J647" s="114">
        <f>SUM(J645:J646)</f>
        <v>409536</v>
      </c>
      <c r="K647" s="435"/>
    </row>
    <row r="648" spans="1:11" ht="21" thickBot="1" x14ac:dyDescent="0.25">
      <c r="A648" s="868"/>
      <c r="B648" s="868"/>
      <c r="C648" s="868"/>
      <c r="D648" s="868"/>
      <c r="E648" s="868"/>
      <c r="F648" s="868"/>
      <c r="G648" s="868"/>
      <c r="H648" s="868"/>
      <c r="I648" s="868"/>
      <c r="J648" s="868"/>
      <c r="K648" s="435"/>
    </row>
    <row r="649" spans="1:11" ht="21" thickBot="1" x14ac:dyDescent="0.35">
      <c r="A649" s="427" t="s">
        <v>624</v>
      </c>
      <c r="B649" s="5"/>
      <c r="C649" s="5"/>
      <c r="D649" s="5"/>
      <c r="E649" s="5"/>
      <c r="F649" s="5"/>
      <c r="G649" s="5"/>
      <c r="H649" s="5"/>
      <c r="I649" s="5"/>
      <c r="J649" s="5"/>
    </row>
    <row r="650" spans="1:11" s="26" customFormat="1" ht="35.25" customHeight="1" x14ac:dyDescent="0.3">
      <c r="A650" s="646" t="s">
        <v>551</v>
      </c>
      <c r="B650" s="647"/>
      <c r="C650" s="647"/>
      <c r="D650" s="647"/>
      <c r="E650" s="647"/>
      <c r="F650" s="647"/>
      <c r="G650" s="647"/>
      <c r="H650" s="647"/>
      <c r="I650" s="648"/>
      <c r="J650" s="366">
        <v>417845.35246375762</v>
      </c>
      <c r="K650" s="428" t="s">
        <v>552</v>
      </c>
    </row>
    <row r="651" spans="1:11" s="372" customFormat="1" ht="22.5" customHeight="1" x14ac:dyDescent="0.3">
      <c r="A651" s="649" t="s">
        <v>553</v>
      </c>
      <c r="B651" s="650"/>
      <c r="C651" s="650"/>
      <c r="D651" s="650"/>
      <c r="E651" s="650"/>
      <c r="F651" s="650"/>
      <c r="G651" s="650"/>
      <c r="H651" s="650"/>
      <c r="I651" s="651"/>
      <c r="J651" s="367">
        <v>0</v>
      </c>
      <c r="K651" s="428"/>
    </row>
    <row r="652" spans="1:11" s="372" customFormat="1" ht="22.5" customHeight="1" x14ac:dyDescent="0.3">
      <c r="A652" s="649" t="s">
        <v>695</v>
      </c>
      <c r="B652" s="650"/>
      <c r="C652" s="650"/>
      <c r="D652" s="650"/>
      <c r="E652" s="650"/>
      <c r="F652" s="650"/>
      <c r="G652" s="650"/>
      <c r="H652" s="650"/>
      <c r="I652" s="651"/>
      <c r="J652" s="367">
        <v>0</v>
      </c>
      <c r="K652" s="428"/>
    </row>
    <row r="653" spans="1:11" s="372" customFormat="1" ht="22.5" customHeight="1" thickBot="1" x14ac:dyDescent="0.25">
      <c r="A653" s="652" t="s">
        <v>725</v>
      </c>
      <c r="B653" s="653"/>
      <c r="C653" s="653"/>
      <c r="D653" s="653"/>
      <c r="E653" s="653"/>
      <c r="F653" s="653"/>
      <c r="G653" s="653"/>
      <c r="H653" s="653"/>
      <c r="I653" s="654"/>
      <c r="J653" s="368">
        <v>0</v>
      </c>
    </row>
    <row r="654" spans="1:11" s="26" customFormat="1" ht="24.95" customHeight="1" x14ac:dyDescent="0.3">
      <c r="A654" s="658" t="s">
        <v>696</v>
      </c>
      <c r="B654" s="659"/>
      <c r="C654" s="659"/>
      <c r="D654" s="659"/>
      <c r="E654" s="659"/>
      <c r="F654" s="659"/>
      <c r="G654" s="659"/>
      <c r="H654" s="659"/>
      <c r="I654" s="660"/>
      <c r="J654" s="369">
        <f>+J650+J651+J653</f>
        <v>417845.35246375762</v>
      </c>
      <c r="K654" s="428"/>
    </row>
    <row r="655" spans="1:11" s="26" customFormat="1" ht="60" customHeight="1" x14ac:dyDescent="0.3">
      <c r="A655" s="709" t="s">
        <v>669</v>
      </c>
      <c r="B655" s="710"/>
      <c r="C655" s="710"/>
      <c r="D655" s="710"/>
      <c r="E655" s="710"/>
      <c r="F655" s="710"/>
      <c r="G655" s="710"/>
      <c r="H655" s="710"/>
      <c r="I655" s="710"/>
      <c r="J655" s="711"/>
      <c r="K655" s="428"/>
    </row>
    <row r="656" spans="1:11" s="387" customFormat="1" ht="9" customHeight="1" thickBot="1" x14ac:dyDescent="0.35">
      <c r="A656" s="26"/>
      <c r="B656" s="26"/>
      <c r="C656" s="26"/>
      <c r="D656" s="26"/>
      <c r="E656" s="26"/>
      <c r="F656" s="26"/>
      <c r="G656" s="26"/>
      <c r="H656" s="83"/>
      <c r="I656" s="2"/>
      <c r="J656" s="84"/>
      <c r="K656" s="428"/>
    </row>
    <row r="657" spans="1:17" s="387" customFormat="1" ht="54" customHeight="1" thickTop="1" thickBot="1" x14ac:dyDescent="0.35">
      <c r="A657" s="677" t="s">
        <v>246</v>
      </c>
      <c r="B657" s="678"/>
      <c r="C657" s="678"/>
      <c r="D657" s="678"/>
      <c r="E657" s="678"/>
      <c r="F657" s="678"/>
      <c r="G657" s="678"/>
      <c r="H657" s="678"/>
      <c r="I657" s="678"/>
      <c r="J657" s="679"/>
      <c r="K657" s="428"/>
      <c r="L657" s="5"/>
      <c r="M657" s="5"/>
      <c r="N657" s="5"/>
      <c r="O657" s="5"/>
      <c r="P657" s="5"/>
      <c r="Q657" s="5"/>
    </row>
    <row r="658" spans="1:17" s="26" customFormat="1" ht="26.45" customHeight="1" thickTop="1" x14ac:dyDescent="0.4">
      <c r="A658" s="683" t="s">
        <v>186</v>
      </c>
      <c r="B658" s="683"/>
      <c r="C658" s="683"/>
      <c r="D658" s="683"/>
      <c r="E658" s="683"/>
      <c r="F658" s="683"/>
      <c r="G658" s="683"/>
      <c r="H658" s="683"/>
      <c r="I658" s="683"/>
      <c r="J658" s="683"/>
      <c r="K658" s="428"/>
    </row>
    <row r="659" spans="1:17" s="26" customFormat="1" ht="32.25" customHeight="1" x14ac:dyDescent="0.3">
      <c r="A659" s="863" t="s">
        <v>430</v>
      </c>
      <c r="B659" s="685"/>
      <c r="C659" s="685"/>
      <c r="D659" s="685"/>
      <c r="E659" s="685"/>
      <c r="F659" s="685"/>
      <c r="G659" s="685"/>
      <c r="H659" s="685"/>
      <c r="I659" s="685"/>
      <c r="J659" s="685"/>
      <c r="K659" s="428"/>
    </row>
    <row r="660" spans="1:17" s="26" customFormat="1" x14ac:dyDescent="0.3">
      <c r="A660" s="684" t="s">
        <v>431</v>
      </c>
      <c r="B660" s="685"/>
      <c r="C660" s="685"/>
      <c r="D660" s="685"/>
      <c r="E660" s="685"/>
      <c r="F660" s="685"/>
      <c r="G660" s="685"/>
      <c r="H660" s="685"/>
      <c r="I660" s="685"/>
      <c r="J660" s="685"/>
      <c r="K660" s="428"/>
    </row>
    <row r="661" spans="1:17" s="26" customFormat="1" x14ac:dyDescent="0.3">
      <c r="A661" s="684" t="s">
        <v>432</v>
      </c>
      <c r="B661" s="685"/>
      <c r="C661" s="685"/>
      <c r="D661" s="685"/>
      <c r="E661" s="685"/>
      <c r="F661" s="685"/>
      <c r="G661" s="685"/>
      <c r="H661" s="685"/>
      <c r="I661" s="685"/>
      <c r="J661" s="685"/>
      <c r="K661" s="428"/>
    </row>
    <row r="662" spans="1:17" s="26" customFormat="1" ht="27" customHeight="1" x14ac:dyDescent="0.3">
      <c r="A662" s="457"/>
      <c r="B662" s="473"/>
      <c r="C662" s="473"/>
      <c r="D662" s="473"/>
      <c r="E662" s="473"/>
      <c r="F662" s="473"/>
      <c r="G662" s="473"/>
      <c r="H662" s="473"/>
      <c r="I662" s="473"/>
      <c r="J662" s="473"/>
      <c r="K662" s="428"/>
    </row>
    <row r="663" spans="1:17" s="26" customFormat="1" ht="30" customHeight="1" x14ac:dyDescent="0.3">
      <c r="A663" s="468" t="s">
        <v>50</v>
      </c>
      <c r="B663" s="468" t="s">
        <v>247</v>
      </c>
      <c r="C663" s="754" t="s">
        <v>248</v>
      </c>
      <c r="D663" s="754"/>
      <c r="E663" s="604" t="s">
        <v>249</v>
      </c>
      <c r="F663" s="468" t="s">
        <v>95</v>
      </c>
      <c r="G663" s="468" t="s">
        <v>55</v>
      </c>
      <c r="H663" s="468" t="s">
        <v>96</v>
      </c>
      <c r="I663" s="138" t="s">
        <v>250</v>
      </c>
      <c r="J663" s="469" t="s">
        <v>241</v>
      </c>
      <c r="K663" s="428"/>
    </row>
    <row r="664" spans="1:17" s="26" customFormat="1" ht="30" customHeight="1" x14ac:dyDescent="0.3">
      <c r="A664" s="67" t="s">
        <v>251</v>
      </c>
      <c r="B664" s="468">
        <v>2</v>
      </c>
      <c r="C664" s="469">
        <v>762</v>
      </c>
      <c r="D664" s="67"/>
      <c r="E664" s="468">
        <v>1</v>
      </c>
      <c r="F664" s="67" t="s">
        <v>100</v>
      </c>
      <c r="G664" s="468" t="s">
        <v>104</v>
      </c>
      <c r="H664" s="68">
        <v>1100</v>
      </c>
      <c r="I664" s="85">
        <v>1193.02</v>
      </c>
      <c r="J664" s="467">
        <f>I664*100</f>
        <v>119302</v>
      </c>
      <c r="K664" s="428"/>
    </row>
    <row r="665" spans="1:17" s="26" customFormat="1" ht="30" customHeight="1" x14ac:dyDescent="0.3">
      <c r="A665" s="67"/>
      <c r="B665" s="468"/>
      <c r="C665" s="469"/>
      <c r="D665" s="67"/>
      <c r="E665" s="468"/>
      <c r="F665" s="67"/>
      <c r="G665" s="468"/>
      <c r="H665" s="68"/>
      <c r="I665" s="85"/>
      <c r="J665" s="467"/>
      <c r="K665" s="428"/>
    </row>
    <row r="666" spans="1:17" s="26" customFormat="1" x14ac:dyDescent="0.2">
      <c r="A666" s="871" t="s">
        <v>252</v>
      </c>
      <c r="B666" s="871"/>
      <c r="C666" s="871"/>
      <c r="D666" s="871"/>
      <c r="E666" s="871"/>
      <c r="F666" s="871"/>
      <c r="G666" s="871"/>
      <c r="H666" s="871"/>
      <c r="I666" s="871"/>
      <c r="J666" s="262">
        <v>337271.19</v>
      </c>
      <c r="K666" s="435"/>
    </row>
    <row r="667" spans="1:17" s="26" customFormat="1" x14ac:dyDescent="0.2">
      <c r="A667" s="871" t="s">
        <v>732</v>
      </c>
      <c r="B667" s="871"/>
      <c r="C667" s="871"/>
      <c r="D667" s="871"/>
      <c r="E667" s="871"/>
      <c r="F667" s="871"/>
      <c r="G667" s="871"/>
      <c r="H667" s="871"/>
      <c r="I667" s="871"/>
      <c r="J667" s="262">
        <v>10681.08</v>
      </c>
      <c r="K667" s="435"/>
    </row>
    <row r="668" spans="1:17" s="26" customFormat="1" x14ac:dyDescent="0.2">
      <c r="A668" s="871" t="s">
        <v>712</v>
      </c>
      <c r="B668" s="871"/>
      <c r="C668" s="871"/>
      <c r="D668" s="871"/>
      <c r="E668" s="871"/>
      <c r="F668" s="871"/>
      <c r="G668" s="871"/>
      <c r="H668" s="871"/>
      <c r="I668" s="871"/>
      <c r="J668" s="262">
        <f>SUM(J666:J667)</f>
        <v>347952.27</v>
      </c>
      <c r="K668" s="435"/>
    </row>
    <row r="669" spans="1:17" s="26" customFormat="1" x14ac:dyDescent="0.2">
      <c r="A669" s="625"/>
      <c r="B669" s="625"/>
      <c r="C669" s="625"/>
      <c r="D669" s="625"/>
      <c r="E669" s="625"/>
      <c r="F669" s="625"/>
      <c r="G669" s="625"/>
      <c r="H669" s="625"/>
      <c r="I669" s="625"/>
      <c r="J669" s="272"/>
      <c r="K669" s="435"/>
    </row>
    <row r="670" spans="1:17" ht="28.5" customHeight="1" x14ac:dyDescent="0.3">
      <c r="A670" s="865" t="s">
        <v>731</v>
      </c>
      <c r="B670" s="865"/>
      <c r="C670" s="865"/>
      <c r="D670" s="865"/>
      <c r="E670" s="865"/>
      <c r="F670" s="865"/>
      <c r="G670" s="865"/>
      <c r="H670" s="865"/>
      <c r="I670" s="865"/>
      <c r="J670" s="865"/>
    </row>
    <row r="671" spans="1:17" ht="21" thickBot="1" x14ac:dyDescent="0.25">
      <c r="A671" s="26"/>
      <c r="B671" s="26"/>
      <c r="C671" s="26"/>
      <c r="D671" s="26"/>
      <c r="E671" s="26"/>
      <c r="F671" s="26"/>
      <c r="G671" s="26"/>
      <c r="H671" s="26"/>
      <c r="I671" s="5"/>
      <c r="J671" s="26"/>
      <c r="K671" s="435"/>
    </row>
    <row r="672" spans="1:17" ht="21" thickBot="1" x14ac:dyDescent="0.35">
      <c r="A672" s="427" t="s">
        <v>625</v>
      </c>
      <c r="B672" s="5"/>
      <c r="C672" s="5"/>
      <c r="D672" s="5"/>
      <c r="E672" s="5"/>
      <c r="F672" s="5"/>
      <c r="G672" s="5"/>
      <c r="H672" s="5"/>
      <c r="I672" s="5"/>
      <c r="J672" s="5"/>
    </row>
    <row r="673" spans="1:17" ht="25.5" customHeight="1" x14ac:dyDescent="0.3">
      <c r="A673" s="646" t="s">
        <v>551</v>
      </c>
      <c r="B673" s="647"/>
      <c r="C673" s="647"/>
      <c r="D673" s="647"/>
      <c r="E673" s="647"/>
      <c r="F673" s="647"/>
      <c r="G673" s="647"/>
      <c r="H673" s="647"/>
      <c r="I673" s="648"/>
      <c r="J673" s="366">
        <v>337271.19</v>
      </c>
    </row>
    <row r="674" spans="1:17" s="372" customFormat="1" ht="25.5" customHeight="1" x14ac:dyDescent="0.3">
      <c r="A674" s="649" t="s">
        <v>553</v>
      </c>
      <c r="B674" s="650"/>
      <c r="C674" s="650"/>
      <c r="D674" s="650"/>
      <c r="E674" s="650"/>
      <c r="F674" s="650"/>
      <c r="G674" s="650"/>
      <c r="H674" s="650"/>
      <c r="I674" s="651"/>
      <c r="J674" s="367">
        <v>0</v>
      </c>
      <c r="K674" s="428"/>
    </row>
    <row r="675" spans="1:17" s="372" customFormat="1" ht="25.5" customHeight="1" x14ac:dyDescent="0.3">
      <c r="A675" s="649" t="s">
        <v>695</v>
      </c>
      <c r="B675" s="650"/>
      <c r="C675" s="650"/>
      <c r="D675" s="650"/>
      <c r="E675" s="650"/>
      <c r="F675" s="650"/>
      <c r="G675" s="650"/>
      <c r="H675" s="650"/>
      <c r="I675" s="651"/>
      <c r="J675" s="367">
        <v>10681.08</v>
      </c>
      <c r="K675" s="428"/>
    </row>
    <row r="676" spans="1:17" s="372" customFormat="1" ht="25.5" customHeight="1" thickBot="1" x14ac:dyDescent="0.35">
      <c r="A676" s="652" t="s">
        <v>725</v>
      </c>
      <c r="B676" s="653"/>
      <c r="C676" s="653"/>
      <c r="D676" s="653"/>
      <c r="E676" s="653"/>
      <c r="F676" s="653"/>
      <c r="G676" s="653"/>
      <c r="H676" s="653"/>
      <c r="I676" s="654"/>
      <c r="J676" s="368">
        <v>0</v>
      </c>
      <c r="K676" s="428"/>
    </row>
    <row r="677" spans="1:17" s="26" customFormat="1" ht="25.5" customHeight="1" thickBot="1" x14ac:dyDescent="0.35">
      <c r="A677" s="655" t="s">
        <v>696</v>
      </c>
      <c r="B677" s="656"/>
      <c r="C677" s="656"/>
      <c r="D677" s="656"/>
      <c r="E677" s="656"/>
      <c r="F677" s="656"/>
      <c r="G677" s="656"/>
      <c r="H677" s="656"/>
      <c r="I677" s="657"/>
      <c r="J677" s="389">
        <f>SUM(J673:J676)</f>
        <v>347952.27</v>
      </c>
      <c r="K677" s="428"/>
    </row>
    <row r="678" spans="1:17" s="26" customFormat="1" ht="20.100000000000001" customHeight="1" thickBot="1" x14ac:dyDescent="0.35">
      <c r="A678" s="552"/>
      <c r="B678" s="552"/>
      <c r="C678" s="552"/>
      <c r="D678" s="552"/>
      <c r="E678" s="552"/>
      <c r="F678" s="552"/>
      <c r="G678" s="552"/>
      <c r="H678" s="552"/>
      <c r="I678" s="552"/>
      <c r="J678" s="553"/>
      <c r="K678" s="428"/>
    </row>
    <row r="679" spans="1:17" s="387" customFormat="1" ht="53.25" customHeight="1" thickBot="1" x14ac:dyDescent="0.65">
      <c r="A679" s="783" t="s">
        <v>253</v>
      </c>
      <c r="B679" s="784"/>
      <c r="C679" s="784"/>
      <c r="D679" s="784"/>
      <c r="E679" s="784"/>
      <c r="F679" s="784"/>
      <c r="G679" s="784"/>
      <c r="H679" s="784"/>
      <c r="I679" s="784"/>
      <c r="J679" s="785"/>
      <c r="K679" s="430"/>
      <c r="M679" s="393"/>
      <c r="N679" s="5"/>
      <c r="O679" s="5"/>
      <c r="P679" s="5"/>
    </row>
    <row r="680" spans="1:17" s="387" customFormat="1" ht="43.5" customHeight="1" thickTop="1" thickBot="1" x14ac:dyDescent="0.35">
      <c r="A680" s="677" t="s">
        <v>254</v>
      </c>
      <c r="B680" s="678"/>
      <c r="C680" s="678"/>
      <c r="D680" s="678"/>
      <c r="E680" s="678"/>
      <c r="F680" s="678"/>
      <c r="G680" s="678"/>
      <c r="H680" s="678"/>
      <c r="I680" s="678"/>
      <c r="J680" s="679"/>
      <c r="K680" s="430"/>
      <c r="M680" s="5"/>
      <c r="N680" s="5"/>
      <c r="O680" s="5"/>
      <c r="P680" s="5"/>
    </row>
    <row r="681" spans="1:17" s="387" customFormat="1" ht="26.45" customHeight="1" thickTop="1" x14ac:dyDescent="0.4">
      <c r="A681" s="683" t="s">
        <v>200</v>
      </c>
      <c r="B681" s="683"/>
      <c r="C681" s="683"/>
      <c r="D681" s="683"/>
      <c r="E681" s="683"/>
      <c r="F681" s="683"/>
      <c r="G681" s="683"/>
      <c r="H681" s="683"/>
      <c r="I681" s="683"/>
      <c r="J681" s="683"/>
      <c r="K681" s="428"/>
      <c r="L681" s="5"/>
      <c r="M681" s="397"/>
      <c r="N681" s="397"/>
      <c r="O681" s="5"/>
      <c r="P681" s="5"/>
      <c r="Q681" s="5"/>
    </row>
    <row r="682" spans="1:17" s="523" customFormat="1" ht="26.25" customHeight="1" x14ac:dyDescent="0.3">
      <c r="A682" s="684" t="s">
        <v>404</v>
      </c>
      <c r="B682" s="685"/>
      <c r="C682" s="685"/>
      <c r="D682" s="685"/>
      <c r="E682" s="685"/>
      <c r="F682" s="685"/>
      <c r="G682" s="685"/>
      <c r="H682" s="685"/>
      <c r="I682" s="685"/>
      <c r="J682" s="685"/>
      <c r="K682" s="428"/>
      <c r="L682" s="31"/>
      <c r="M682" s="395"/>
      <c r="N682" s="395"/>
      <c r="O682" s="31"/>
      <c r="P682" s="31"/>
      <c r="Q682" s="31"/>
    </row>
    <row r="683" spans="1:17" s="523" customFormat="1" ht="26.25" customHeight="1" x14ac:dyDescent="0.3">
      <c r="A683" s="684" t="s">
        <v>433</v>
      </c>
      <c r="B683" s="685"/>
      <c r="C683" s="685"/>
      <c r="D683" s="685"/>
      <c r="E683" s="685"/>
      <c r="F683" s="685"/>
      <c r="G683" s="685"/>
      <c r="H683" s="685"/>
      <c r="I683" s="685"/>
      <c r="J683" s="685"/>
      <c r="K683" s="428"/>
      <c r="L683" s="31"/>
      <c r="M683" s="395"/>
      <c r="N683" s="395"/>
      <c r="O683" s="31"/>
      <c r="P683" s="31"/>
      <c r="Q683" s="31"/>
    </row>
    <row r="684" spans="1:17" s="24" customFormat="1" ht="28.5" customHeight="1" x14ac:dyDescent="0.3">
      <c r="A684" s="684" t="s">
        <v>434</v>
      </c>
      <c r="B684" s="685"/>
      <c r="C684" s="685"/>
      <c r="D684" s="685"/>
      <c r="E684" s="685"/>
      <c r="F684" s="685"/>
      <c r="G684" s="685"/>
      <c r="H684" s="685"/>
      <c r="I684" s="685"/>
      <c r="J684" s="685"/>
      <c r="K684" s="428"/>
    </row>
    <row r="685" spans="1:17" s="26" customFormat="1" ht="30" customHeight="1" x14ac:dyDescent="0.3">
      <c r="A685" s="457"/>
      <c r="B685" s="473"/>
      <c r="C685" s="473"/>
      <c r="D685" s="473"/>
      <c r="E685" s="473"/>
      <c r="F685" s="473"/>
      <c r="G685" s="473"/>
      <c r="H685" s="473"/>
      <c r="I685" s="473"/>
      <c r="J685" s="473"/>
      <c r="K685" s="428"/>
    </row>
    <row r="686" spans="1:17" s="26" customFormat="1" ht="53.25" customHeight="1" x14ac:dyDescent="0.2">
      <c r="A686" s="708" t="s">
        <v>50</v>
      </c>
      <c r="B686" s="708" t="s">
        <v>51</v>
      </c>
      <c r="C686" s="708" t="s">
        <v>52</v>
      </c>
      <c r="D686" s="708"/>
      <c r="E686" s="754" t="s">
        <v>53</v>
      </c>
      <c r="F686" s="668" t="s">
        <v>54</v>
      </c>
      <c r="G686" s="668" t="s">
        <v>55</v>
      </c>
      <c r="H686" s="695" t="s">
        <v>56</v>
      </c>
      <c r="I686" s="697" t="s">
        <v>57</v>
      </c>
      <c r="J686" s="699" t="s">
        <v>58</v>
      </c>
      <c r="K686" s="431"/>
    </row>
    <row r="687" spans="1:17" s="26" customFormat="1" x14ac:dyDescent="0.3">
      <c r="A687" s="668"/>
      <c r="B687" s="668"/>
      <c r="C687" s="117" t="s">
        <v>59</v>
      </c>
      <c r="D687" s="117" t="s">
        <v>60</v>
      </c>
      <c r="E687" s="664"/>
      <c r="F687" s="670"/>
      <c r="G687" s="670"/>
      <c r="H687" s="696"/>
      <c r="I687" s="698"/>
      <c r="J687" s="700"/>
      <c r="K687" s="428"/>
    </row>
    <row r="688" spans="1:17" s="26" customFormat="1" x14ac:dyDescent="0.3">
      <c r="A688" s="93" t="s">
        <v>255</v>
      </c>
      <c r="B688" s="67">
        <v>16</v>
      </c>
      <c r="C688" s="67">
        <v>266</v>
      </c>
      <c r="D688" s="67"/>
      <c r="E688" s="67" t="s">
        <v>256</v>
      </c>
      <c r="F688" s="67" t="s">
        <v>257</v>
      </c>
      <c r="G688" s="67"/>
      <c r="H688" s="67"/>
      <c r="I688" s="409"/>
      <c r="J688" s="408"/>
      <c r="K688" s="428"/>
    </row>
    <row r="689" spans="1:11" ht="33" customHeight="1" x14ac:dyDescent="0.3">
      <c r="A689" s="78"/>
      <c r="B689" s="65"/>
      <c r="C689" s="65"/>
      <c r="D689" s="79"/>
      <c r="E689" s="80"/>
      <c r="F689" s="65"/>
      <c r="G689" s="79"/>
      <c r="H689" s="80"/>
      <c r="I689" s="144"/>
      <c r="J689" s="407"/>
    </row>
    <row r="690" spans="1:11" ht="20.100000000000001" customHeight="1" x14ac:dyDescent="0.4">
      <c r="A690" s="683" t="s">
        <v>186</v>
      </c>
      <c r="B690" s="683"/>
      <c r="C690" s="683"/>
      <c r="D690" s="683"/>
      <c r="E690" s="683"/>
      <c r="F690" s="683"/>
      <c r="G690" s="683"/>
      <c r="H690" s="683"/>
      <c r="I690" s="683"/>
      <c r="J690" s="683"/>
    </row>
    <row r="691" spans="1:11" ht="20.100000000000001" customHeight="1" x14ac:dyDescent="0.3">
      <c r="A691" s="684" t="s">
        <v>404</v>
      </c>
      <c r="B691" s="685"/>
      <c r="C691" s="685"/>
      <c r="D691" s="685"/>
      <c r="E691" s="685"/>
      <c r="F691" s="685"/>
      <c r="G691" s="685"/>
      <c r="H691" s="685"/>
      <c r="I691" s="685"/>
      <c r="J691" s="685"/>
    </row>
    <row r="692" spans="1:11" ht="20.100000000000001" customHeight="1" x14ac:dyDescent="0.3">
      <c r="A692" s="684" t="s">
        <v>433</v>
      </c>
      <c r="B692" s="685"/>
      <c r="C692" s="685"/>
      <c r="D692" s="685"/>
      <c r="E692" s="685"/>
      <c r="F692" s="685"/>
      <c r="G692" s="685"/>
      <c r="H692" s="685"/>
      <c r="I692" s="685"/>
      <c r="J692" s="685"/>
    </row>
    <row r="693" spans="1:11" ht="24" customHeight="1" x14ac:dyDescent="0.3">
      <c r="A693" s="684" t="s">
        <v>571</v>
      </c>
      <c r="B693" s="684"/>
      <c r="C693" s="684"/>
      <c r="D693" s="684"/>
      <c r="E693" s="684"/>
      <c r="F693" s="684"/>
      <c r="G693" s="684"/>
      <c r="H693" s="684"/>
      <c r="I693" s="684"/>
      <c r="J693" s="684"/>
    </row>
    <row r="694" spans="1:11" s="26" customFormat="1" ht="21" customHeight="1" x14ac:dyDescent="0.3">
      <c r="A694" s="457"/>
      <c r="B694" s="473"/>
      <c r="C694" s="473"/>
      <c r="D694" s="473"/>
      <c r="E694" s="473"/>
      <c r="F694" s="473"/>
      <c r="G694" s="473"/>
      <c r="H694" s="473"/>
      <c r="I694" s="473"/>
      <c r="J694" s="473"/>
      <c r="K694" s="428"/>
    </row>
    <row r="695" spans="1:11" x14ac:dyDescent="0.3">
      <c r="A695" s="668" t="s">
        <v>50</v>
      </c>
      <c r="B695" s="668" t="s">
        <v>51</v>
      </c>
      <c r="C695" s="720" t="s">
        <v>52</v>
      </c>
      <c r="D695" s="721"/>
      <c r="E695" s="664" t="s">
        <v>94</v>
      </c>
      <c r="F695" s="807" t="s">
        <v>95</v>
      </c>
      <c r="G695" s="668" t="s">
        <v>55</v>
      </c>
      <c r="H695" s="671" t="s">
        <v>96</v>
      </c>
      <c r="I695" s="50" t="s">
        <v>97</v>
      </c>
      <c r="J695" s="673" t="s">
        <v>241</v>
      </c>
    </row>
    <row r="696" spans="1:11" x14ac:dyDescent="0.3">
      <c r="A696" s="670"/>
      <c r="B696" s="670"/>
      <c r="C696" s="25" t="s">
        <v>59</v>
      </c>
      <c r="D696" s="25" t="s">
        <v>60</v>
      </c>
      <c r="E696" s="722"/>
      <c r="F696" s="808"/>
      <c r="G696" s="670"/>
      <c r="H696" s="672"/>
      <c r="I696" s="51" t="s">
        <v>98</v>
      </c>
      <c r="J696" s="674"/>
    </row>
    <row r="697" spans="1:11" x14ac:dyDescent="0.3">
      <c r="A697" s="142" t="s">
        <v>255</v>
      </c>
      <c r="B697" s="500">
        <v>16</v>
      </c>
      <c r="C697" s="500">
        <v>266</v>
      </c>
      <c r="D697" s="25"/>
      <c r="E697" s="25"/>
      <c r="F697" s="500" t="s">
        <v>100</v>
      </c>
      <c r="G697" s="25"/>
      <c r="H697" s="485" t="s">
        <v>258</v>
      </c>
      <c r="I697" s="141" t="s">
        <v>259</v>
      </c>
      <c r="J697" s="34">
        <f>2303.91*100</f>
        <v>230391</v>
      </c>
    </row>
    <row r="698" spans="1:11" s="45" customFormat="1" ht="34.5" customHeight="1" x14ac:dyDescent="0.3">
      <c r="A698" s="872" t="s">
        <v>197</v>
      </c>
      <c r="B698" s="873"/>
      <c r="C698" s="873"/>
      <c r="D698" s="873"/>
      <c r="E698" s="873"/>
      <c r="F698" s="873"/>
      <c r="G698" s="873"/>
      <c r="H698" s="873"/>
      <c r="I698" s="874"/>
      <c r="J698" s="111">
        <v>187362.62</v>
      </c>
      <c r="K698" s="428"/>
    </row>
    <row r="699" spans="1:11" s="45" customFormat="1" x14ac:dyDescent="0.3">
      <c r="A699" s="667" t="s">
        <v>154</v>
      </c>
      <c r="B699" s="667"/>
      <c r="C699" s="667"/>
      <c r="D699" s="667"/>
      <c r="E699" s="667"/>
      <c r="F699" s="667"/>
      <c r="G699" s="667"/>
      <c r="H699" s="667"/>
      <c r="I699" s="667"/>
      <c r="J699" s="143">
        <f>J697+J698</f>
        <v>417753.62</v>
      </c>
      <c r="K699" s="428"/>
    </row>
    <row r="700" spans="1:11" s="79" customFormat="1" x14ac:dyDescent="0.3">
      <c r="A700" s="843" t="s">
        <v>260</v>
      </c>
      <c r="B700" s="843"/>
      <c r="C700" s="843"/>
      <c r="D700" s="843"/>
      <c r="E700" s="843"/>
      <c r="F700" s="843"/>
      <c r="G700" s="843"/>
      <c r="H700" s="843"/>
      <c r="I700" s="843"/>
      <c r="J700" s="843"/>
      <c r="K700" s="428"/>
    </row>
    <row r="701" spans="1:11" s="26" customFormat="1" ht="21.75" customHeight="1" thickBot="1" x14ac:dyDescent="0.35">
      <c r="A701" s="465"/>
      <c r="B701" s="465"/>
      <c r="C701" s="465"/>
      <c r="D701" s="465"/>
      <c r="E701" s="465"/>
      <c r="F701" s="465"/>
      <c r="G701" s="465"/>
      <c r="H701" s="465"/>
      <c r="I701" s="465"/>
      <c r="J701" s="465"/>
      <c r="K701" s="434"/>
    </row>
    <row r="702" spans="1:11" s="26" customFormat="1" ht="24" customHeight="1" thickBot="1" x14ac:dyDescent="0.35">
      <c r="A702" s="427" t="s">
        <v>626</v>
      </c>
      <c r="B702" s="5"/>
      <c r="C702" s="5"/>
      <c r="D702" s="5"/>
      <c r="E702" s="5"/>
      <c r="F702" s="5"/>
      <c r="G702" s="5"/>
      <c r="H702" s="5"/>
      <c r="I702" s="5"/>
      <c r="J702" s="5"/>
      <c r="K702" s="428"/>
    </row>
    <row r="703" spans="1:11" s="26" customFormat="1" ht="20.100000000000001" customHeight="1" x14ac:dyDescent="0.3">
      <c r="A703" s="646" t="s">
        <v>551</v>
      </c>
      <c r="B703" s="647"/>
      <c r="C703" s="647"/>
      <c r="D703" s="647"/>
      <c r="E703" s="647"/>
      <c r="F703" s="647"/>
      <c r="G703" s="647"/>
      <c r="H703" s="647"/>
      <c r="I703" s="648"/>
      <c r="J703" s="366">
        <v>429273.6138180109</v>
      </c>
      <c r="K703" s="428" t="s">
        <v>552</v>
      </c>
    </row>
    <row r="704" spans="1:11" s="26" customFormat="1" ht="20.100000000000001" customHeight="1" x14ac:dyDescent="0.3">
      <c r="A704" s="649" t="s">
        <v>553</v>
      </c>
      <c r="B704" s="650"/>
      <c r="C704" s="650"/>
      <c r="D704" s="650"/>
      <c r="E704" s="650"/>
      <c r="F704" s="650"/>
      <c r="G704" s="650"/>
      <c r="H704" s="650"/>
      <c r="I704" s="651"/>
      <c r="J704" s="367">
        <v>0</v>
      </c>
      <c r="K704" s="428"/>
    </row>
    <row r="705" spans="1:18" s="26" customFormat="1" ht="20.100000000000001" customHeight="1" x14ac:dyDescent="0.3">
      <c r="A705" s="649" t="s">
        <v>695</v>
      </c>
      <c r="B705" s="650"/>
      <c r="C705" s="650"/>
      <c r="D705" s="650"/>
      <c r="E705" s="650"/>
      <c r="F705" s="650"/>
      <c r="G705" s="650"/>
      <c r="H705" s="650"/>
      <c r="I705" s="651"/>
      <c r="J705" s="367">
        <v>0</v>
      </c>
      <c r="K705" s="428"/>
    </row>
    <row r="706" spans="1:18" s="26" customFormat="1" ht="20.100000000000001" customHeight="1" thickBot="1" x14ac:dyDescent="0.35">
      <c r="A706" s="652" t="s">
        <v>725</v>
      </c>
      <c r="B706" s="653"/>
      <c r="C706" s="653"/>
      <c r="D706" s="653"/>
      <c r="E706" s="653"/>
      <c r="F706" s="653"/>
      <c r="G706" s="653"/>
      <c r="H706" s="653"/>
      <c r="I706" s="654"/>
      <c r="J706" s="368">
        <v>0</v>
      </c>
      <c r="K706" s="428"/>
    </row>
    <row r="707" spans="1:18" s="24" customFormat="1" ht="28.5" customHeight="1" x14ac:dyDescent="0.2">
      <c r="A707" s="658" t="s">
        <v>696</v>
      </c>
      <c r="B707" s="659"/>
      <c r="C707" s="659"/>
      <c r="D707" s="659"/>
      <c r="E707" s="659"/>
      <c r="F707" s="659"/>
      <c r="G707" s="659"/>
      <c r="H707" s="659"/>
      <c r="I707" s="660"/>
      <c r="J707" s="369">
        <f>+J703+J704+J706</f>
        <v>429273.6138180109</v>
      </c>
    </row>
    <row r="708" spans="1:18" s="26" customFormat="1" ht="57.75" customHeight="1" x14ac:dyDescent="0.3">
      <c r="A708" s="709" t="s">
        <v>572</v>
      </c>
      <c r="B708" s="710"/>
      <c r="C708" s="710"/>
      <c r="D708" s="710"/>
      <c r="E708" s="710"/>
      <c r="F708" s="710"/>
      <c r="G708" s="710"/>
      <c r="H708" s="710"/>
      <c r="I708" s="710"/>
      <c r="J708" s="711"/>
      <c r="K708" s="428"/>
    </row>
    <row r="709" spans="1:18" s="387" customFormat="1" ht="26.45" customHeight="1" x14ac:dyDescent="0.4">
      <c r="A709" s="683" t="s">
        <v>200</v>
      </c>
      <c r="B709" s="683"/>
      <c r="C709" s="683"/>
      <c r="D709" s="683"/>
      <c r="E709" s="683"/>
      <c r="F709" s="683"/>
      <c r="G709" s="683"/>
      <c r="H709" s="683"/>
      <c r="I709" s="683"/>
      <c r="J709" s="683"/>
      <c r="K709" s="428"/>
    </row>
    <row r="710" spans="1:18" s="387" customFormat="1" ht="18.75" customHeight="1" x14ac:dyDescent="0.3">
      <c r="A710" s="684" t="s">
        <v>435</v>
      </c>
      <c r="B710" s="685"/>
      <c r="C710" s="685"/>
      <c r="D710" s="685"/>
      <c r="E710" s="685"/>
      <c r="F710" s="685"/>
      <c r="G710" s="685"/>
      <c r="H710" s="685"/>
      <c r="I710" s="685"/>
      <c r="J710" s="685"/>
      <c r="K710" s="428"/>
      <c r="L710" s="5"/>
      <c r="M710" s="5"/>
      <c r="N710" s="179">
        <v>429273.6138180109</v>
      </c>
      <c r="O710" s="5"/>
      <c r="P710" s="5"/>
      <c r="Q710" s="5"/>
    </row>
    <row r="711" spans="1:18" s="387" customFormat="1" ht="18.75" customHeight="1" x14ac:dyDescent="0.3">
      <c r="A711" s="684" t="s">
        <v>436</v>
      </c>
      <c r="B711" s="685"/>
      <c r="C711" s="685"/>
      <c r="D711" s="685"/>
      <c r="E711" s="685"/>
      <c r="F711" s="685"/>
      <c r="G711" s="685"/>
      <c r="H711" s="685"/>
      <c r="I711" s="685"/>
      <c r="J711" s="685"/>
      <c r="K711" s="428"/>
      <c r="L711" s="5"/>
      <c r="M711" s="5"/>
      <c r="N711" s="5"/>
      <c r="O711" s="5"/>
      <c r="P711" s="5"/>
      <c r="Q711" s="5"/>
    </row>
    <row r="712" spans="1:18" s="387" customFormat="1" ht="18.75" customHeight="1" x14ac:dyDescent="0.3">
      <c r="A712" s="684" t="s">
        <v>437</v>
      </c>
      <c r="B712" s="685"/>
      <c r="C712" s="685"/>
      <c r="D712" s="685"/>
      <c r="E712" s="685"/>
      <c r="F712" s="685"/>
      <c r="G712" s="685"/>
      <c r="H712" s="685"/>
      <c r="I712" s="685"/>
      <c r="J712" s="685"/>
      <c r="K712" s="428"/>
      <c r="L712" s="5"/>
      <c r="M712" s="5"/>
      <c r="N712" s="5"/>
      <c r="O712" s="5"/>
      <c r="P712" s="5"/>
      <c r="Q712" s="5"/>
    </row>
    <row r="713" spans="1:18" s="387" customFormat="1" ht="7.5" customHeight="1" x14ac:dyDescent="0.3">
      <c r="A713" s="457"/>
      <c r="B713" s="473"/>
      <c r="C713" s="473"/>
      <c r="D713" s="473"/>
      <c r="E713" s="473"/>
      <c r="F713" s="473"/>
      <c r="G713" s="473"/>
      <c r="H713" s="473"/>
      <c r="I713" s="473"/>
      <c r="J713" s="473"/>
      <c r="K713" s="428"/>
      <c r="L713" s="5"/>
      <c r="M713" s="397"/>
      <c r="N713" s="397"/>
      <c r="O713" s="5"/>
      <c r="P713" s="5"/>
      <c r="Q713" s="5"/>
      <c r="R713" s="5"/>
    </row>
    <row r="714" spans="1:18" s="387" customFormat="1" ht="30.75" customHeight="1" x14ac:dyDescent="0.2">
      <c r="A714" s="708" t="s">
        <v>50</v>
      </c>
      <c r="B714" s="708" t="s">
        <v>51</v>
      </c>
      <c r="C714" s="708" t="s">
        <v>52</v>
      </c>
      <c r="D714" s="708"/>
      <c r="E714" s="754" t="s">
        <v>53</v>
      </c>
      <c r="F714" s="668" t="s">
        <v>54</v>
      </c>
      <c r="G714" s="668" t="s">
        <v>55</v>
      </c>
      <c r="H714" s="695" t="s">
        <v>56</v>
      </c>
      <c r="I714" s="697" t="s">
        <v>57</v>
      </c>
      <c r="J714" s="699" t="s">
        <v>58</v>
      </c>
      <c r="K714" s="431"/>
      <c r="L714" s="5"/>
      <c r="M714" s="5"/>
      <c r="N714" s="5"/>
      <c r="O714" s="397"/>
      <c r="P714" s="5"/>
      <c r="Q714" s="5"/>
      <c r="R714" s="5"/>
    </row>
    <row r="715" spans="1:18" s="26" customFormat="1" x14ac:dyDescent="0.3">
      <c r="A715" s="668"/>
      <c r="B715" s="668"/>
      <c r="C715" s="117" t="s">
        <v>59</v>
      </c>
      <c r="D715" s="117" t="s">
        <v>60</v>
      </c>
      <c r="E715" s="664"/>
      <c r="F715" s="670"/>
      <c r="G715" s="670"/>
      <c r="H715" s="696"/>
      <c r="I715" s="698"/>
      <c r="J715" s="700"/>
      <c r="K715" s="428"/>
    </row>
    <row r="716" spans="1:18" s="26" customFormat="1" x14ac:dyDescent="0.3">
      <c r="A716" s="664" t="s">
        <v>261</v>
      </c>
      <c r="B716" s="468">
        <v>16</v>
      </c>
      <c r="C716" s="468">
        <v>1611</v>
      </c>
      <c r="D716" s="67"/>
      <c r="E716" s="68" t="s">
        <v>534</v>
      </c>
      <c r="F716" s="468" t="s">
        <v>65</v>
      </c>
      <c r="G716" s="468">
        <v>2</v>
      </c>
      <c r="H716" s="410">
        <v>56.66</v>
      </c>
      <c r="I716" s="110">
        <v>33.99</v>
      </c>
      <c r="J716" s="410">
        <f>H716*75</f>
        <v>4249.5</v>
      </c>
      <c r="K716" s="428"/>
    </row>
    <row r="717" spans="1:18" s="26" customFormat="1" x14ac:dyDescent="0.3">
      <c r="A717" s="755"/>
      <c r="B717" s="67"/>
      <c r="C717" s="468">
        <v>72</v>
      </c>
      <c r="D717" s="67"/>
      <c r="E717" s="68" t="s">
        <v>262</v>
      </c>
      <c r="F717" s="468" t="s">
        <v>263</v>
      </c>
      <c r="G717" s="468"/>
      <c r="H717" s="410">
        <v>0</v>
      </c>
      <c r="I717" s="110">
        <v>0</v>
      </c>
      <c r="J717" s="410">
        <v>0</v>
      </c>
      <c r="K717" s="428"/>
    </row>
    <row r="718" spans="1:18" s="26" customFormat="1" x14ac:dyDescent="0.3">
      <c r="A718" s="755"/>
      <c r="B718" s="67"/>
      <c r="C718" s="468">
        <v>1622</v>
      </c>
      <c r="D718" s="67"/>
      <c r="E718" s="68" t="s">
        <v>536</v>
      </c>
      <c r="F718" s="468" t="s">
        <v>67</v>
      </c>
      <c r="G718" s="468"/>
      <c r="H718" s="410">
        <v>0</v>
      </c>
      <c r="I718" s="110">
        <v>0</v>
      </c>
      <c r="J718" s="410">
        <v>0</v>
      </c>
      <c r="K718" s="428"/>
    </row>
    <row r="719" spans="1:18" s="26" customFormat="1" x14ac:dyDescent="0.2">
      <c r="A719" s="755"/>
      <c r="B719" s="67"/>
      <c r="C719" s="468">
        <v>1619</v>
      </c>
      <c r="D719" s="67"/>
      <c r="E719" s="68" t="s">
        <v>535</v>
      </c>
      <c r="F719" s="468" t="s">
        <v>69</v>
      </c>
      <c r="G719" s="468">
        <v>3</v>
      </c>
      <c r="H719" s="410">
        <v>42.03</v>
      </c>
      <c r="I719" s="110">
        <v>33.270000000000003</v>
      </c>
      <c r="J719" s="410">
        <f>H719*75</f>
        <v>3152.25</v>
      </c>
      <c r="K719" s="435"/>
    </row>
    <row r="720" spans="1:18" s="26" customFormat="1" x14ac:dyDescent="0.2">
      <c r="A720" s="722"/>
      <c r="B720" s="67"/>
      <c r="C720" s="468">
        <v>187</v>
      </c>
      <c r="D720" s="67"/>
      <c r="E720" s="68" t="s">
        <v>264</v>
      </c>
      <c r="F720" s="468" t="s">
        <v>69</v>
      </c>
      <c r="G720" s="468">
        <v>2</v>
      </c>
      <c r="H720" s="410">
        <v>12.487927819983783</v>
      </c>
      <c r="I720" s="110">
        <v>9.2652367696653872</v>
      </c>
      <c r="J720" s="410">
        <f>H720*75</f>
        <v>936.59458649878377</v>
      </c>
      <c r="K720" s="435"/>
    </row>
    <row r="721" spans="1:11" s="26" customFormat="1" ht="24.75" customHeight="1" x14ac:dyDescent="0.25">
      <c r="A721" s="667" t="s">
        <v>154</v>
      </c>
      <c r="B721" s="667"/>
      <c r="C721" s="667"/>
      <c r="D721" s="667"/>
      <c r="E721" s="667"/>
      <c r="F721" s="667"/>
      <c r="G721" s="667"/>
      <c r="H721" s="667"/>
      <c r="I721" s="667"/>
      <c r="J721" s="44">
        <f>SUM(J716:J720)</f>
        <v>8338.3445864987843</v>
      </c>
      <c r="K721" s="435"/>
    </row>
    <row r="722" spans="1:11" s="26" customFormat="1" ht="6.75" customHeight="1" x14ac:dyDescent="0.2">
      <c r="I722" s="5"/>
      <c r="K722" s="435"/>
    </row>
    <row r="723" spans="1:11" s="372" customFormat="1" ht="26.25" x14ac:dyDescent="0.4">
      <c r="A723" s="683" t="s">
        <v>186</v>
      </c>
      <c r="B723" s="683"/>
      <c r="C723" s="683"/>
      <c r="D723" s="683"/>
      <c r="E723" s="683"/>
      <c r="F723" s="683"/>
      <c r="G723" s="683"/>
      <c r="H723" s="683"/>
      <c r="I723" s="683"/>
      <c r="J723" s="683"/>
      <c r="K723" s="435"/>
    </row>
    <row r="724" spans="1:11" s="372" customFormat="1" x14ac:dyDescent="0.3">
      <c r="A724" s="684" t="s">
        <v>435</v>
      </c>
      <c r="B724" s="685"/>
      <c r="C724" s="685"/>
      <c r="D724" s="685"/>
      <c r="E724" s="685"/>
      <c r="F724" s="685"/>
      <c r="G724" s="685"/>
      <c r="H724" s="685"/>
      <c r="I724" s="685"/>
      <c r="J724" s="685"/>
      <c r="K724" s="428"/>
    </row>
    <row r="725" spans="1:11" s="372" customFormat="1" x14ac:dyDescent="0.3">
      <c r="A725" s="684" t="s">
        <v>436</v>
      </c>
      <c r="B725" s="685"/>
      <c r="C725" s="685"/>
      <c r="D725" s="685"/>
      <c r="E725" s="685"/>
      <c r="F725" s="685"/>
      <c r="G725" s="685"/>
      <c r="H725" s="685"/>
      <c r="I725" s="685"/>
      <c r="J725" s="685"/>
      <c r="K725" s="428"/>
    </row>
    <row r="726" spans="1:11" s="372" customFormat="1" x14ac:dyDescent="0.3">
      <c r="A726" s="684" t="s">
        <v>627</v>
      </c>
      <c r="B726" s="684"/>
      <c r="C726" s="684"/>
      <c r="D726" s="684"/>
      <c r="E726" s="684"/>
      <c r="F726" s="684"/>
      <c r="G726" s="684"/>
      <c r="H726" s="684"/>
      <c r="I726" s="684"/>
      <c r="J726" s="684"/>
      <c r="K726" s="428"/>
    </row>
    <row r="727" spans="1:11" s="555" customFormat="1" ht="9.75" customHeight="1" x14ac:dyDescent="0.3">
      <c r="A727" s="457"/>
      <c r="B727" s="473"/>
      <c r="C727" s="473"/>
      <c r="D727" s="473"/>
      <c r="E727" s="473"/>
      <c r="F727" s="473"/>
      <c r="G727" s="473"/>
      <c r="H727" s="473"/>
      <c r="I727" s="128"/>
      <c r="J727" s="473"/>
      <c r="K727" s="428"/>
    </row>
    <row r="728" spans="1:11" s="26" customFormat="1" ht="21" customHeight="1" x14ac:dyDescent="0.3">
      <c r="A728" s="668" t="s">
        <v>50</v>
      </c>
      <c r="B728" s="668" t="s">
        <v>51</v>
      </c>
      <c r="C728" s="720" t="s">
        <v>52</v>
      </c>
      <c r="D728" s="721"/>
      <c r="E728" s="664" t="s">
        <v>94</v>
      </c>
      <c r="F728" s="807" t="s">
        <v>95</v>
      </c>
      <c r="G728" s="668" t="s">
        <v>55</v>
      </c>
      <c r="H728" s="671" t="s">
        <v>96</v>
      </c>
      <c r="I728" s="50" t="s">
        <v>97</v>
      </c>
      <c r="J728" s="673" t="s">
        <v>241</v>
      </c>
      <c r="K728" s="428"/>
    </row>
    <row r="729" spans="1:11" s="26" customFormat="1" x14ac:dyDescent="0.3">
      <c r="A729" s="670"/>
      <c r="B729" s="670"/>
      <c r="C729" s="25" t="s">
        <v>59</v>
      </c>
      <c r="D729" s="25" t="s">
        <v>60</v>
      </c>
      <c r="E729" s="722"/>
      <c r="F729" s="808"/>
      <c r="G729" s="670"/>
      <c r="H729" s="672"/>
      <c r="I729" s="51" t="s">
        <v>98</v>
      </c>
      <c r="J729" s="674"/>
      <c r="K729" s="428"/>
    </row>
    <row r="730" spans="1:11" s="26" customFormat="1" x14ac:dyDescent="0.3">
      <c r="A730" s="469" t="s">
        <v>261</v>
      </c>
      <c r="B730" s="468">
        <v>16</v>
      </c>
      <c r="C730" s="468">
        <v>70</v>
      </c>
      <c r="D730" s="468"/>
      <c r="E730" s="468">
        <v>2</v>
      </c>
      <c r="F730" s="468" t="s">
        <v>100</v>
      </c>
      <c r="G730" s="468" t="s">
        <v>104</v>
      </c>
      <c r="H730" s="468" t="s">
        <v>265</v>
      </c>
      <c r="I730" s="85">
        <v>39094.050000000003</v>
      </c>
      <c r="J730" s="467">
        <f>I730*100</f>
        <v>3909405.0000000005</v>
      </c>
      <c r="K730" s="428"/>
    </row>
    <row r="731" spans="1:11" s="26" customFormat="1" ht="30.75" customHeight="1" x14ac:dyDescent="0.3">
      <c r="A731" s="875" t="s">
        <v>190</v>
      </c>
      <c r="B731" s="876"/>
      <c r="C731" s="876"/>
      <c r="D731" s="876"/>
      <c r="E731" s="876"/>
      <c r="F731" s="876"/>
      <c r="G731" s="876"/>
      <c r="H731" s="876"/>
      <c r="I731" s="877"/>
      <c r="J731" s="346">
        <v>4553143.54</v>
      </c>
      <c r="K731" s="428"/>
    </row>
    <row r="732" spans="1:11" s="26" customFormat="1" x14ac:dyDescent="0.3">
      <c r="A732" s="878" t="s">
        <v>154</v>
      </c>
      <c r="B732" s="879"/>
      <c r="C732" s="879"/>
      <c r="D732" s="879"/>
      <c r="E732" s="879"/>
      <c r="F732" s="879"/>
      <c r="G732" s="879"/>
      <c r="H732" s="879"/>
      <c r="I732" s="880"/>
      <c r="J732" s="346">
        <f>SUM(J730:J731)</f>
        <v>8462548.540000001</v>
      </c>
      <c r="K732" s="428"/>
    </row>
    <row r="733" spans="1:11" ht="66" customHeight="1" x14ac:dyDescent="0.2">
      <c r="A733" s="635" t="s">
        <v>711</v>
      </c>
      <c r="B733" s="635"/>
      <c r="C733" s="635"/>
      <c r="D733" s="635"/>
      <c r="E733" s="635"/>
      <c r="F733" s="635"/>
      <c r="G733" s="635"/>
      <c r="H733" s="635"/>
      <c r="I733" s="635"/>
      <c r="J733" s="635"/>
      <c r="K733" s="431"/>
    </row>
    <row r="734" spans="1:11" s="26" customFormat="1" ht="6" customHeight="1" thickBot="1" x14ac:dyDescent="0.35">
      <c r="A734" s="478"/>
      <c r="B734" s="478"/>
      <c r="C734" s="478"/>
      <c r="D734" s="478"/>
      <c r="E734" s="478"/>
      <c r="F734" s="478"/>
      <c r="G734" s="478"/>
      <c r="H734" s="478"/>
      <c r="I734" s="478"/>
      <c r="J734" s="478"/>
      <c r="K734" s="428"/>
    </row>
    <row r="735" spans="1:11" s="26" customFormat="1" ht="20.100000000000001" customHeight="1" thickBot="1" x14ac:dyDescent="0.35">
      <c r="A735" s="427" t="s">
        <v>628</v>
      </c>
      <c r="B735" s="5"/>
      <c r="C735" s="5"/>
      <c r="D735" s="5"/>
      <c r="E735" s="5"/>
      <c r="F735" s="5"/>
      <c r="G735" s="5"/>
      <c r="H735" s="5"/>
      <c r="I735" s="5"/>
      <c r="J735" s="5"/>
      <c r="K735" s="428"/>
    </row>
    <row r="736" spans="1:11" s="26" customFormat="1" ht="20.100000000000001" customHeight="1" x14ac:dyDescent="0.3">
      <c r="A736" s="646" t="s">
        <v>551</v>
      </c>
      <c r="B736" s="647"/>
      <c r="C736" s="647"/>
      <c r="D736" s="647"/>
      <c r="E736" s="647"/>
      <c r="F736" s="647"/>
      <c r="G736" s="647"/>
      <c r="H736" s="647"/>
      <c r="I736" s="648"/>
      <c r="J736" s="366">
        <v>8461353.1696882471</v>
      </c>
      <c r="K736" s="428" t="s">
        <v>552</v>
      </c>
    </row>
    <row r="737" spans="1:18" s="24" customFormat="1" ht="26.25" customHeight="1" x14ac:dyDescent="0.3">
      <c r="A737" s="649" t="s">
        <v>553</v>
      </c>
      <c r="B737" s="650"/>
      <c r="C737" s="650"/>
      <c r="D737" s="650"/>
      <c r="E737" s="650"/>
      <c r="F737" s="650"/>
      <c r="G737" s="650"/>
      <c r="H737" s="650"/>
      <c r="I737" s="651"/>
      <c r="J737" s="367">
        <v>149095.35</v>
      </c>
      <c r="K737" s="428"/>
    </row>
    <row r="738" spans="1:18" s="24" customFormat="1" ht="26.25" customHeight="1" x14ac:dyDescent="0.3">
      <c r="A738" s="649" t="s">
        <v>695</v>
      </c>
      <c r="B738" s="650"/>
      <c r="C738" s="650"/>
      <c r="D738" s="650"/>
      <c r="E738" s="650"/>
      <c r="F738" s="650"/>
      <c r="G738" s="650"/>
      <c r="H738" s="650"/>
      <c r="I738" s="651"/>
      <c r="J738" s="367">
        <v>416909.58</v>
      </c>
      <c r="K738" s="428"/>
    </row>
    <row r="739" spans="1:18" s="24" customFormat="1" ht="18.75" customHeight="1" thickBot="1" x14ac:dyDescent="0.35">
      <c r="A739" s="652" t="s">
        <v>725</v>
      </c>
      <c r="B739" s="653"/>
      <c r="C739" s="653"/>
      <c r="D739" s="653"/>
      <c r="E739" s="653"/>
      <c r="F739" s="653"/>
      <c r="G739" s="653"/>
      <c r="H739" s="653"/>
      <c r="I739" s="654"/>
      <c r="J739" s="368">
        <v>0</v>
      </c>
      <c r="K739" s="428"/>
    </row>
    <row r="740" spans="1:18" s="26" customFormat="1" ht="19.5" customHeight="1" x14ac:dyDescent="0.2">
      <c r="A740" s="658" t="s">
        <v>696</v>
      </c>
      <c r="B740" s="659"/>
      <c r="C740" s="659"/>
      <c r="D740" s="659"/>
      <c r="E740" s="659"/>
      <c r="F740" s="659"/>
      <c r="G740" s="659"/>
      <c r="H740" s="659"/>
      <c r="I740" s="660"/>
      <c r="J740" s="369">
        <f>SUM(J736:J739)</f>
        <v>9027358.0996882468</v>
      </c>
    </row>
    <row r="741" spans="1:18" s="520" customFormat="1" ht="65.25" customHeight="1" x14ac:dyDescent="0.25">
      <c r="A741" s="883" t="s">
        <v>573</v>
      </c>
      <c r="B741" s="884"/>
      <c r="C741" s="884"/>
      <c r="D741" s="884"/>
      <c r="E741" s="884"/>
      <c r="F741" s="884"/>
      <c r="G741" s="884"/>
      <c r="H741" s="884"/>
      <c r="I741" s="884"/>
      <c r="J741" s="885"/>
      <c r="K741" s="563"/>
    </row>
    <row r="742" spans="1:18" s="520" customFormat="1" ht="7.5" customHeight="1" x14ac:dyDescent="0.25">
      <c r="A742" s="586"/>
      <c r="B742" s="586"/>
      <c r="C742" s="586"/>
      <c r="D742" s="586"/>
      <c r="E742" s="586"/>
      <c r="F742" s="586"/>
      <c r="G742" s="586"/>
      <c r="H742" s="586"/>
      <c r="I742" s="586"/>
      <c r="J742" s="586"/>
      <c r="K742" s="563"/>
    </row>
    <row r="743" spans="1:18" s="387" customFormat="1" ht="26.45" customHeight="1" x14ac:dyDescent="0.4">
      <c r="A743" s="683" t="s">
        <v>200</v>
      </c>
      <c r="B743" s="683"/>
      <c r="C743" s="683"/>
      <c r="D743" s="683"/>
      <c r="E743" s="683"/>
      <c r="F743" s="683"/>
      <c r="G743" s="683"/>
      <c r="H743" s="683"/>
      <c r="I743" s="683"/>
      <c r="J743" s="683"/>
      <c r="K743" s="428"/>
    </row>
    <row r="744" spans="1:18" s="387" customFormat="1" ht="20.25" customHeight="1" x14ac:dyDescent="0.3">
      <c r="A744" s="684" t="s">
        <v>438</v>
      </c>
      <c r="B744" s="685"/>
      <c r="C744" s="685"/>
      <c r="D744" s="685"/>
      <c r="E744" s="685"/>
      <c r="F744" s="685"/>
      <c r="G744" s="685"/>
      <c r="H744" s="685"/>
      <c r="I744" s="685"/>
      <c r="J744" s="685"/>
      <c r="K744" s="428"/>
      <c r="L744" s="5"/>
      <c r="M744" s="393">
        <v>8461353.1696882471</v>
      </c>
      <c r="N744" s="5"/>
      <c r="O744" s="5"/>
      <c r="P744" s="397"/>
      <c r="Q744" s="5"/>
    </row>
    <row r="745" spans="1:18" s="387" customFormat="1" ht="17.25" customHeight="1" x14ac:dyDescent="0.3">
      <c r="A745" s="684" t="s">
        <v>439</v>
      </c>
      <c r="B745" s="685"/>
      <c r="C745" s="685"/>
      <c r="D745" s="685"/>
      <c r="E745" s="685"/>
      <c r="F745" s="685"/>
      <c r="G745" s="685"/>
      <c r="H745" s="685"/>
      <c r="I745" s="685"/>
      <c r="J745" s="685"/>
      <c r="K745" s="428"/>
      <c r="L745" s="5"/>
      <c r="M745" s="179"/>
      <c r="N745" s="5"/>
      <c r="O745" s="5"/>
      <c r="P745" s="5"/>
      <c r="Q745" s="5"/>
    </row>
    <row r="746" spans="1:18" s="387" customFormat="1" ht="13.5" customHeight="1" x14ac:dyDescent="0.3">
      <c r="A746" s="684" t="s">
        <v>440</v>
      </c>
      <c r="B746" s="685"/>
      <c r="C746" s="685"/>
      <c r="D746" s="685"/>
      <c r="E746" s="685"/>
      <c r="F746" s="685"/>
      <c r="G746" s="685"/>
      <c r="H746" s="685"/>
      <c r="I746" s="685"/>
      <c r="J746" s="685"/>
      <c r="K746" s="428"/>
      <c r="L746" s="5"/>
      <c r="M746" s="5"/>
      <c r="N746" s="5"/>
      <c r="O746" s="5"/>
      <c r="P746" s="5"/>
      <c r="Q746" s="5"/>
    </row>
    <row r="747" spans="1:18" s="387" customFormat="1" ht="14.25" customHeight="1" x14ac:dyDescent="0.3">
      <c r="A747" s="457"/>
      <c r="B747" s="473"/>
      <c r="C747" s="473"/>
      <c r="D747" s="473"/>
      <c r="E747" s="473"/>
      <c r="F747" s="473"/>
      <c r="G747" s="473"/>
      <c r="H747" s="473"/>
      <c r="I747" s="473"/>
      <c r="J747" s="473"/>
      <c r="K747" s="428"/>
      <c r="L747" s="397"/>
      <c r="M747" s="5"/>
      <c r="N747" s="5"/>
      <c r="O747" s="5"/>
      <c r="P747" s="5"/>
      <c r="Q747" s="397"/>
    </row>
    <row r="748" spans="1:18" s="387" customFormat="1" ht="62.25" customHeight="1" x14ac:dyDescent="0.2">
      <c r="A748" s="708" t="s">
        <v>50</v>
      </c>
      <c r="B748" s="708" t="s">
        <v>51</v>
      </c>
      <c r="C748" s="708" t="s">
        <v>52</v>
      </c>
      <c r="D748" s="708"/>
      <c r="E748" s="881" t="s">
        <v>53</v>
      </c>
      <c r="F748" s="668" t="s">
        <v>54</v>
      </c>
      <c r="G748" s="668" t="s">
        <v>55</v>
      </c>
      <c r="H748" s="695" t="s">
        <v>56</v>
      </c>
      <c r="I748" s="697" t="s">
        <v>57</v>
      </c>
      <c r="J748" s="699" t="s">
        <v>58</v>
      </c>
      <c r="K748" s="431"/>
      <c r="L748" s="5"/>
      <c r="M748" s="5"/>
      <c r="N748" s="5"/>
      <c r="O748" s="5"/>
      <c r="P748" s="5"/>
      <c r="Q748" s="5"/>
      <c r="R748" s="5"/>
    </row>
    <row r="749" spans="1:18" s="387" customFormat="1" x14ac:dyDescent="0.3">
      <c r="A749" s="668"/>
      <c r="B749" s="668"/>
      <c r="C749" s="117" t="s">
        <v>59</v>
      </c>
      <c r="D749" s="117" t="s">
        <v>60</v>
      </c>
      <c r="E749" s="882"/>
      <c r="F749" s="670"/>
      <c r="G749" s="670"/>
      <c r="H749" s="696"/>
      <c r="I749" s="698"/>
      <c r="J749" s="700"/>
      <c r="K749" s="428"/>
      <c r="L749" s="5"/>
      <c r="M749" s="5"/>
      <c r="N749" s="5"/>
      <c r="O749" s="5"/>
      <c r="P749" s="5"/>
      <c r="Q749" s="5"/>
      <c r="R749" s="5"/>
    </row>
    <row r="750" spans="1:18" s="26" customFormat="1" ht="36" customHeight="1" x14ac:dyDescent="0.3">
      <c r="A750" s="469" t="s">
        <v>266</v>
      </c>
      <c r="B750" s="500">
        <v>15</v>
      </c>
      <c r="C750" s="500">
        <v>591</v>
      </c>
      <c r="D750" s="25"/>
      <c r="E750" s="146" t="s">
        <v>267</v>
      </c>
      <c r="F750" s="500" t="s">
        <v>67</v>
      </c>
      <c r="G750" s="500">
        <v>1</v>
      </c>
      <c r="H750" s="42"/>
      <c r="I750" s="43"/>
      <c r="J750" s="25">
        <v>0</v>
      </c>
      <c r="K750" s="428"/>
    </row>
    <row r="751" spans="1:18" s="26" customFormat="1" ht="30" customHeight="1" x14ac:dyDescent="0.3">
      <c r="A751" s="153"/>
      <c r="B751" s="65"/>
      <c r="C751" s="65"/>
      <c r="D751" s="79"/>
      <c r="E751" s="411"/>
      <c r="F751" s="65"/>
      <c r="G751" s="65"/>
      <c r="H751" s="412"/>
      <c r="I751" s="413"/>
      <c r="J751" s="79"/>
      <c r="K751" s="428"/>
    </row>
    <row r="752" spans="1:18" s="26" customFormat="1" ht="20.100000000000001" customHeight="1" x14ac:dyDescent="0.4">
      <c r="A752" s="683" t="s">
        <v>200</v>
      </c>
      <c r="B752" s="683"/>
      <c r="C752" s="683"/>
      <c r="D752" s="683"/>
      <c r="E752" s="683"/>
      <c r="F752" s="683"/>
      <c r="G752" s="683"/>
      <c r="H752" s="683"/>
      <c r="I752" s="683"/>
      <c r="J752" s="683"/>
      <c r="K752" s="428"/>
    </row>
    <row r="753" spans="1:11" s="26" customFormat="1" ht="20.100000000000001" customHeight="1" x14ac:dyDescent="0.3">
      <c r="A753" s="684" t="s">
        <v>441</v>
      </c>
      <c r="B753" s="685"/>
      <c r="C753" s="685"/>
      <c r="D753" s="685"/>
      <c r="E753" s="685"/>
      <c r="F753" s="685"/>
      <c r="G753" s="685"/>
      <c r="H753" s="685"/>
      <c r="I753" s="685"/>
      <c r="J753" s="685"/>
      <c r="K753" s="428"/>
    </row>
    <row r="754" spans="1:11" s="26" customFormat="1" ht="20.100000000000001" customHeight="1" x14ac:dyDescent="0.3">
      <c r="A754" s="684" t="s">
        <v>439</v>
      </c>
      <c r="B754" s="685"/>
      <c r="C754" s="685"/>
      <c r="D754" s="685"/>
      <c r="E754" s="685"/>
      <c r="F754" s="685"/>
      <c r="G754" s="685"/>
      <c r="H754" s="685"/>
      <c r="I754" s="685"/>
      <c r="J754" s="685"/>
      <c r="K754" s="428"/>
    </row>
    <row r="755" spans="1:11" s="24" customFormat="1" ht="28.5" customHeight="1" x14ac:dyDescent="0.3">
      <c r="A755" s="684" t="s">
        <v>440</v>
      </c>
      <c r="B755" s="685"/>
      <c r="C755" s="685"/>
      <c r="D755" s="685"/>
      <c r="E755" s="685"/>
      <c r="F755" s="685"/>
      <c r="G755" s="685"/>
      <c r="H755" s="685"/>
      <c r="I755" s="685"/>
      <c r="J755" s="685"/>
      <c r="K755" s="428"/>
    </row>
    <row r="756" spans="1:11" s="26" customFormat="1" ht="19.5" customHeight="1" x14ac:dyDescent="0.3">
      <c r="A756" s="457"/>
      <c r="B756" s="473"/>
      <c r="C756" s="473"/>
      <c r="D756" s="473"/>
      <c r="E756" s="473"/>
      <c r="F756" s="473"/>
      <c r="G756" s="473"/>
      <c r="H756" s="473"/>
      <c r="I756" s="473"/>
      <c r="J756" s="473"/>
      <c r="K756" s="428"/>
    </row>
    <row r="757" spans="1:11" s="26" customFormat="1" ht="21" customHeight="1" x14ac:dyDescent="0.2">
      <c r="A757" s="708" t="s">
        <v>50</v>
      </c>
      <c r="B757" s="708" t="s">
        <v>51</v>
      </c>
      <c r="C757" s="708" t="s">
        <v>52</v>
      </c>
      <c r="D757" s="708"/>
      <c r="E757" s="881" t="s">
        <v>53</v>
      </c>
      <c r="F757" s="668" t="s">
        <v>54</v>
      </c>
      <c r="G757" s="668" t="s">
        <v>55</v>
      </c>
      <c r="H757" s="695" t="s">
        <v>56</v>
      </c>
      <c r="I757" s="697" t="s">
        <v>57</v>
      </c>
      <c r="J757" s="699" t="s">
        <v>58</v>
      </c>
      <c r="K757" s="431"/>
    </row>
    <row r="758" spans="1:11" s="26" customFormat="1" ht="21" customHeight="1" x14ac:dyDescent="0.3">
      <c r="A758" s="668"/>
      <c r="B758" s="668"/>
      <c r="C758" s="117" t="s">
        <v>59</v>
      </c>
      <c r="D758" s="117" t="s">
        <v>60</v>
      </c>
      <c r="E758" s="882"/>
      <c r="F758" s="670"/>
      <c r="G758" s="670"/>
      <c r="H758" s="696"/>
      <c r="I758" s="698"/>
      <c r="J758" s="700"/>
      <c r="K758" s="428"/>
    </row>
    <row r="759" spans="1:11" s="26" customFormat="1" ht="26.25" customHeight="1" x14ac:dyDescent="0.3">
      <c r="A759" s="664" t="s">
        <v>266</v>
      </c>
      <c r="B759" s="500">
        <v>15</v>
      </c>
      <c r="C759" s="500">
        <v>42</v>
      </c>
      <c r="D759" s="25"/>
      <c r="E759" s="485" t="s">
        <v>268</v>
      </c>
      <c r="F759" s="500" t="s">
        <v>269</v>
      </c>
      <c r="G759" s="500">
        <v>1</v>
      </c>
      <c r="H759" s="42">
        <f>42178/1936.27</f>
        <v>21.783119089796362</v>
      </c>
      <c r="I759" s="43">
        <f>27037/1936.27</f>
        <v>13.963445180682447</v>
      </c>
      <c r="J759" s="25">
        <v>0</v>
      </c>
      <c r="K759" s="428"/>
    </row>
    <row r="760" spans="1:11" s="26" customFormat="1" ht="15" customHeight="1" x14ac:dyDescent="0.3">
      <c r="A760" s="755"/>
      <c r="B760" s="25"/>
      <c r="C760" s="500">
        <v>648</v>
      </c>
      <c r="D760" s="25"/>
      <c r="E760" s="485" t="s">
        <v>270</v>
      </c>
      <c r="F760" s="500" t="s">
        <v>65</v>
      </c>
      <c r="G760" s="500">
        <v>1</v>
      </c>
      <c r="H760" s="34">
        <v>45.55</v>
      </c>
      <c r="I760" s="43">
        <v>26.32</v>
      </c>
      <c r="J760" s="25">
        <v>0</v>
      </c>
      <c r="K760" s="428"/>
    </row>
    <row r="761" spans="1:11" s="26" customFormat="1" ht="15" customHeight="1" x14ac:dyDescent="0.3">
      <c r="A761" s="755"/>
      <c r="B761" s="25"/>
      <c r="C761" s="500">
        <v>857</v>
      </c>
      <c r="D761" s="25"/>
      <c r="E761" s="485" t="s">
        <v>521</v>
      </c>
      <c r="F761" s="500" t="s">
        <v>65</v>
      </c>
      <c r="G761" s="500">
        <v>1</v>
      </c>
      <c r="H761" s="34">
        <v>0.87</v>
      </c>
      <c r="I761" s="43">
        <v>0.5</v>
      </c>
      <c r="J761" s="25">
        <v>0</v>
      </c>
      <c r="K761" s="428"/>
    </row>
    <row r="762" spans="1:11" ht="26.25" customHeight="1" x14ac:dyDescent="0.3">
      <c r="A762" s="722"/>
      <c r="B762" s="25"/>
      <c r="C762" s="500">
        <v>856</v>
      </c>
      <c r="D762" s="25"/>
      <c r="E762" s="485" t="s">
        <v>271</v>
      </c>
      <c r="F762" s="25" t="s">
        <v>65</v>
      </c>
      <c r="G762" s="25">
        <v>1</v>
      </c>
      <c r="H762" s="147">
        <v>8.6</v>
      </c>
      <c r="I762" s="148">
        <v>4.97</v>
      </c>
      <c r="J762" s="25">
        <v>0</v>
      </c>
    </row>
    <row r="763" spans="1:11" s="26" customFormat="1" ht="21" customHeight="1" x14ac:dyDescent="0.4">
      <c r="A763" s="683" t="s">
        <v>200</v>
      </c>
      <c r="B763" s="683"/>
      <c r="C763" s="683"/>
      <c r="D763" s="683"/>
      <c r="E763" s="683"/>
      <c r="F763" s="683"/>
      <c r="G763" s="683"/>
      <c r="H763" s="683"/>
      <c r="I763" s="683"/>
      <c r="J763" s="683"/>
      <c r="K763" s="428"/>
    </row>
    <row r="764" spans="1:11" s="26" customFormat="1" x14ac:dyDescent="0.3">
      <c r="A764" s="684" t="s">
        <v>442</v>
      </c>
      <c r="B764" s="685"/>
      <c r="C764" s="685"/>
      <c r="D764" s="685"/>
      <c r="E764" s="685"/>
      <c r="F764" s="685"/>
      <c r="G764" s="685"/>
      <c r="H764" s="685"/>
      <c r="I764" s="685"/>
      <c r="J764" s="685"/>
      <c r="K764" s="428"/>
    </row>
    <row r="765" spans="1:11" s="24" customFormat="1" ht="16.5" customHeight="1" x14ac:dyDescent="0.3">
      <c r="A765" s="684" t="s">
        <v>443</v>
      </c>
      <c r="B765" s="685"/>
      <c r="C765" s="685"/>
      <c r="D765" s="685"/>
      <c r="E765" s="685"/>
      <c r="F765" s="685"/>
      <c r="G765" s="685"/>
      <c r="H765" s="685"/>
      <c r="I765" s="685"/>
      <c r="J765" s="685"/>
      <c r="K765" s="428"/>
    </row>
    <row r="766" spans="1:11" s="26" customFormat="1" ht="19.5" customHeight="1" x14ac:dyDescent="0.3">
      <c r="A766" s="684" t="s">
        <v>440</v>
      </c>
      <c r="B766" s="685"/>
      <c r="C766" s="685"/>
      <c r="D766" s="685"/>
      <c r="E766" s="685"/>
      <c r="F766" s="685"/>
      <c r="G766" s="685"/>
      <c r="H766" s="685"/>
      <c r="I766" s="685"/>
      <c r="J766" s="685"/>
      <c r="K766" s="428"/>
    </row>
    <row r="767" spans="1:11" s="26" customFormat="1" x14ac:dyDescent="0.3">
      <c r="A767" s="708" t="s">
        <v>50</v>
      </c>
      <c r="B767" s="708" t="s">
        <v>51</v>
      </c>
      <c r="C767" s="708" t="s">
        <v>52</v>
      </c>
      <c r="D767" s="708"/>
      <c r="E767" s="754" t="s">
        <v>53</v>
      </c>
      <c r="F767" s="708" t="s">
        <v>54</v>
      </c>
      <c r="G767" s="708" t="s">
        <v>55</v>
      </c>
      <c r="H767" s="778" t="s">
        <v>56</v>
      </c>
      <c r="I767" s="780" t="s">
        <v>57</v>
      </c>
      <c r="J767" s="781" t="s">
        <v>58</v>
      </c>
      <c r="K767" s="428"/>
    </row>
    <row r="768" spans="1:11" s="26" customFormat="1" x14ac:dyDescent="0.3">
      <c r="A768" s="708"/>
      <c r="B768" s="708"/>
      <c r="C768" s="468" t="s">
        <v>59</v>
      </c>
      <c r="D768" s="468" t="s">
        <v>60</v>
      </c>
      <c r="E768" s="754"/>
      <c r="F768" s="708"/>
      <c r="G768" s="708"/>
      <c r="H768" s="778"/>
      <c r="I768" s="780"/>
      <c r="J768" s="781"/>
      <c r="K768" s="428"/>
    </row>
    <row r="769" spans="1:20" s="26" customFormat="1" ht="28.5" customHeight="1" x14ac:dyDescent="0.3">
      <c r="A769" s="754" t="s">
        <v>272</v>
      </c>
      <c r="B769" s="754">
        <v>15</v>
      </c>
      <c r="C769" s="469">
        <v>43</v>
      </c>
      <c r="D769" s="469"/>
      <c r="E769" s="149" t="s">
        <v>273</v>
      </c>
      <c r="F769" s="469" t="s">
        <v>67</v>
      </c>
      <c r="G769" s="469"/>
      <c r="H769" s="150"/>
      <c r="I769" s="151"/>
      <c r="J769" s="467">
        <v>0</v>
      </c>
      <c r="K769" s="428"/>
    </row>
    <row r="770" spans="1:20" s="26" customFormat="1" ht="30" x14ac:dyDescent="0.2">
      <c r="A770" s="754"/>
      <c r="B770" s="754"/>
      <c r="C770" s="469">
        <v>44</v>
      </c>
      <c r="D770" s="469"/>
      <c r="E770" s="469" t="s">
        <v>274</v>
      </c>
      <c r="F770" s="469" t="s">
        <v>275</v>
      </c>
      <c r="G770" s="469"/>
      <c r="H770" s="150"/>
      <c r="I770" s="151"/>
      <c r="J770" s="467">
        <v>0</v>
      </c>
      <c r="K770" s="431"/>
    </row>
    <row r="771" spans="1:20" s="26" customFormat="1" ht="15" customHeight="1" x14ac:dyDescent="0.2">
      <c r="A771" s="754"/>
      <c r="B771" s="754"/>
      <c r="C771" s="469">
        <v>265</v>
      </c>
      <c r="D771" s="469"/>
      <c r="E771" s="469" t="s">
        <v>276</v>
      </c>
      <c r="F771" s="469"/>
      <c r="G771" s="469"/>
      <c r="H771" s="150">
        <v>2.61</v>
      </c>
      <c r="I771" s="151">
        <v>1.51</v>
      </c>
      <c r="J771" s="467">
        <v>0</v>
      </c>
      <c r="K771" s="431"/>
    </row>
    <row r="772" spans="1:20" s="26" customFormat="1" ht="15" customHeight="1" x14ac:dyDescent="0.2">
      <c r="A772" s="754"/>
      <c r="B772" s="754"/>
      <c r="C772" s="469">
        <v>593</v>
      </c>
      <c r="D772" s="469"/>
      <c r="E772" s="469" t="s">
        <v>277</v>
      </c>
      <c r="F772" s="469"/>
      <c r="G772" s="469"/>
      <c r="H772" s="150">
        <v>0.1</v>
      </c>
      <c r="I772" s="151">
        <v>0.06</v>
      </c>
      <c r="J772" s="467">
        <v>0</v>
      </c>
      <c r="K772" s="439"/>
    </row>
    <row r="773" spans="1:20" s="26" customFormat="1" ht="15" customHeight="1" x14ac:dyDescent="0.2">
      <c r="A773" s="754"/>
      <c r="B773" s="754"/>
      <c r="C773" s="469">
        <v>859</v>
      </c>
      <c r="D773" s="469"/>
      <c r="E773" s="469" t="s">
        <v>278</v>
      </c>
      <c r="F773" s="469"/>
      <c r="G773" s="469"/>
      <c r="H773" s="150">
        <v>1.41</v>
      </c>
      <c r="I773" s="151">
        <v>0.83</v>
      </c>
      <c r="J773" s="467">
        <v>0</v>
      </c>
      <c r="K773" s="439"/>
    </row>
    <row r="774" spans="1:20" s="24" customFormat="1" ht="15" customHeight="1" x14ac:dyDescent="0.25">
      <c r="A774" s="754"/>
      <c r="B774" s="754"/>
      <c r="C774" s="469">
        <v>860</v>
      </c>
      <c r="D774" s="469"/>
      <c r="E774" s="469" t="s">
        <v>279</v>
      </c>
      <c r="F774" s="469"/>
      <c r="G774" s="469"/>
      <c r="H774" s="150">
        <v>1.61</v>
      </c>
      <c r="I774" s="151">
        <v>0.95</v>
      </c>
      <c r="J774" s="467">
        <v>0</v>
      </c>
      <c r="K774" s="439"/>
    </row>
    <row r="775" spans="1:20" s="24" customFormat="1" ht="15" customHeight="1" x14ac:dyDescent="0.25">
      <c r="A775" s="754"/>
      <c r="B775" s="754"/>
      <c r="C775" s="469">
        <v>867</v>
      </c>
      <c r="D775" s="469"/>
      <c r="E775" s="469" t="s">
        <v>280</v>
      </c>
      <c r="F775" s="469"/>
      <c r="G775" s="469"/>
      <c r="H775" s="150">
        <v>0.78</v>
      </c>
      <c r="I775" s="151">
        <v>0.5</v>
      </c>
      <c r="J775" s="467">
        <v>0</v>
      </c>
      <c r="K775" s="439"/>
    </row>
    <row r="776" spans="1:20" s="414" customFormat="1" ht="15" customHeight="1" x14ac:dyDescent="0.25">
      <c r="A776" s="754"/>
      <c r="B776" s="754"/>
      <c r="C776" s="469"/>
      <c r="D776" s="469"/>
      <c r="E776" s="469"/>
      <c r="F776" s="469"/>
      <c r="G776" s="469"/>
      <c r="H776" s="150"/>
      <c r="I776" s="151"/>
      <c r="J776" s="467">
        <v>0</v>
      </c>
      <c r="K776" s="439"/>
    </row>
    <row r="777" spans="1:20" s="542" customFormat="1" ht="21" customHeight="1" x14ac:dyDescent="0.4">
      <c r="A777" s="683" t="s">
        <v>186</v>
      </c>
      <c r="B777" s="683"/>
      <c r="C777" s="683"/>
      <c r="D777" s="683"/>
      <c r="E777" s="683"/>
      <c r="F777" s="683"/>
      <c r="G777" s="683"/>
      <c r="H777" s="683"/>
      <c r="I777" s="683"/>
      <c r="J777" s="683"/>
      <c r="K777" s="439"/>
    </row>
    <row r="778" spans="1:20" s="414" customFormat="1" ht="16.5" customHeight="1" x14ac:dyDescent="0.25">
      <c r="A778" s="684" t="s">
        <v>281</v>
      </c>
      <c r="B778" s="685"/>
      <c r="C778" s="685"/>
      <c r="D778" s="685"/>
      <c r="E778" s="685"/>
      <c r="F778" s="685"/>
      <c r="G778" s="685"/>
      <c r="H778" s="685"/>
      <c r="I778" s="685"/>
      <c r="J778" s="685"/>
      <c r="K778" s="439"/>
    </row>
    <row r="779" spans="1:20" s="414" customFormat="1" ht="17.25" customHeight="1" x14ac:dyDescent="0.3">
      <c r="A779" s="684" t="s">
        <v>282</v>
      </c>
      <c r="B779" s="685"/>
      <c r="C779" s="685"/>
      <c r="D779" s="685"/>
      <c r="E779" s="685"/>
      <c r="F779" s="685"/>
      <c r="G779" s="685"/>
      <c r="H779" s="685"/>
      <c r="I779" s="685"/>
      <c r="J779" s="685"/>
      <c r="K779" s="428"/>
    </row>
    <row r="780" spans="1:20" s="414" customFormat="1" ht="18.75" customHeight="1" x14ac:dyDescent="0.3">
      <c r="A780" s="890" t="s">
        <v>710</v>
      </c>
      <c r="B780" s="890"/>
      <c r="C780" s="890"/>
      <c r="D780" s="890"/>
      <c r="E780" s="890"/>
      <c r="F780" s="890"/>
      <c r="G780" s="890"/>
      <c r="H780" s="890"/>
      <c r="I780" s="890"/>
      <c r="J780" s="890"/>
      <c r="K780" s="428"/>
    </row>
    <row r="781" spans="1:20" s="414" customFormat="1" ht="18" customHeight="1" x14ac:dyDescent="0.3">
      <c r="A781" s="668" t="s">
        <v>50</v>
      </c>
      <c r="B781" s="668" t="s">
        <v>51</v>
      </c>
      <c r="C781" s="720" t="s">
        <v>52</v>
      </c>
      <c r="D781" s="721"/>
      <c r="E781" s="664" t="s">
        <v>94</v>
      </c>
      <c r="F781" s="668" t="s">
        <v>95</v>
      </c>
      <c r="G781" s="668" t="s">
        <v>55</v>
      </c>
      <c r="H781" s="671" t="s">
        <v>96</v>
      </c>
      <c r="I781" s="50" t="s">
        <v>97</v>
      </c>
      <c r="J781" s="673" t="s">
        <v>241</v>
      </c>
      <c r="K781" s="428"/>
    </row>
    <row r="782" spans="1:20" s="26" customFormat="1" ht="18" customHeight="1" x14ac:dyDescent="0.3">
      <c r="A782" s="670"/>
      <c r="B782" s="670"/>
      <c r="C782" s="25" t="s">
        <v>59</v>
      </c>
      <c r="D782" s="25" t="s">
        <v>60</v>
      </c>
      <c r="E782" s="722"/>
      <c r="F782" s="670"/>
      <c r="G782" s="670"/>
      <c r="H782" s="672"/>
      <c r="I782" s="51" t="s">
        <v>98</v>
      </c>
      <c r="J782" s="674"/>
      <c r="K782" s="428"/>
      <c r="R782" s="26">
        <v>2017</v>
      </c>
      <c r="S782" s="26">
        <v>2018</v>
      </c>
      <c r="T782" s="26" t="s">
        <v>119</v>
      </c>
    </row>
    <row r="783" spans="1:20" s="26" customFormat="1" ht="16.5" customHeight="1" x14ac:dyDescent="0.3">
      <c r="A783" s="664" t="s">
        <v>261</v>
      </c>
      <c r="B783" s="468">
        <v>15</v>
      </c>
      <c r="C783" s="468" t="s">
        <v>283</v>
      </c>
      <c r="D783" s="468"/>
      <c r="E783" s="468"/>
      <c r="F783" s="468" t="s">
        <v>100</v>
      </c>
      <c r="G783" s="468" t="s">
        <v>104</v>
      </c>
      <c r="H783" s="468" t="s">
        <v>284</v>
      </c>
      <c r="I783" s="470" t="s">
        <v>285</v>
      </c>
      <c r="J783" s="416">
        <v>4026504.57</v>
      </c>
      <c r="K783" s="428"/>
      <c r="R783" s="84">
        <v>1622699.21</v>
      </c>
      <c r="S783" s="84">
        <v>166760</v>
      </c>
      <c r="T783" s="84">
        <f>R783+S783</f>
        <v>1789459.21</v>
      </c>
    </row>
    <row r="784" spans="1:20" s="26" customFormat="1" ht="16.5" customHeight="1" x14ac:dyDescent="0.3">
      <c r="A784" s="755"/>
      <c r="B784" s="886" t="s">
        <v>190</v>
      </c>
      <c r="C784" s="887"/>
      <c r="D784" s="887"/>
      <c r="E784" s="887"/>
      <c r="F784" s="887"/>
      <c r="G784" s="887"/>
      <c r="H784" s="887"/>
      <c r="I784" s="888"/>
      <c r="J784" s="415">
        <v>2010238.64</v>
      </c>
      <c r="K784" s="428"/>
    </row>
    <row r="785" spans="1:19" s="26" customFormat="1" ht="16.5" customHeight="1" x14ac:dyDescent="0.3">
      <c r="A785" s="755"/>
      <c r="B785" s="468" t="s">
        <v>286</v>
      </c>
      <c r="C785" s="468">
        <v>591</v>
      </c>
      <c r="D785" s="468"/>
      <c r="E785" s="468">
        <v>2</v>
      </c>
      <c r="F785" s="468" t="s">
        <v>100</v>
      </c>
      <c r="G785" s="468" t="s">
        <v>104</v>
      </c>
      <c r="H785" s="468" t="s">
        <v>287</v>
      </c>
      <c r="I785" s="85">
        <v>5645.13</v>
      </c>
      <c r="J785" s="398">
        <f>I785*100</f>
        <v>564513</v>
      </c>
      <c r="K785" s="428"/>
    </row>
    <row r="786" spans="1:19" s="45" customFormat="1" ht="16.5" customHeight="1" x14ac:dyDescent="0.25">
      <c r="A786" s="755"/>
      <c r="B786" s="886" t="s">
        <v>190</v>
      </c>
      <c r="C786" s="887"/>
      <c r="D786" s="887"/>
      <c r="E786" s="887"/>
      <c r="F786" s="887"/>
      <c r="G786" s="887"/>
      <c r="H786" s="887"/>
      <c r="I786" s="888"/>
      <c r="J786" s="418">
        <v>90639.65</v>
      </c>
      <c r="K786" s="431"/>
    </row>
    <row r="787" spans="1:19" s="45" customFormat="1" ht="16.5" customHeight="1" x14ac:dyDescent="0.25">
      <c r="A787" s="722"/>
      <c r="B787" s="468" t="s">
        <v>288</v>
      </c>
      <c r="C787" s="468">
        <v>43</v>
      </c>
      <c r="D787" s="468"/>
      <c r="E787" s="468">
        <v>2</v>
      </c>
      <c r="F787" s="468" t="s">
        <v>128</v>
      </c>
      <c r="G787" s="468">
        <v>1</v>
      </c>
      <c r="H787" s="468" t="s">
        <v>289</v>
      </c>
      <c r="I787" s="85">
        <v>2166.0100000000002</v>
      </c>
      <c r="J787" s="398">
        <f>I787*100</f>
        <v>216601.00000000003</v>
      </c>
      <c r="K787" s="435"/>
    </row>
    <row r="788" spans="1:19" s="45" customFormat="1" ht="16.5" customHeight="1" x14ac:dyDescent="0.25">
      <c r="A788" s="855" t="s">
        <v>154</v>
      </c>
      <c r="B788" s="855"/>
      <c r="C788" s="855"/>
      <c r="D788" s="855"/>
      <c r="E788" s="855"/>
      <c r="F788" s="855"/>
      <c r="G788" s="855"/>
      <c r="H788" s="855"/>
      <c r="I788" s="855"/>
      <c r="J788" s="419">
        <f>SUM(J783:J787)</f>
        <v>6908496.8600000003</v>
      </c>
      <c r="K788" s="431"/>
    </row>
    <row r="789" spans="1:19" s="559" customFormat="1" ht="64.5" customHeight="1" thickBot="1" x14ac:dyDescent="0.3">
      <c r="A789" s="788" t="s">
        <v>709</v>
      </c>
      <c r="B789" s="889"/>
      <c r="C789" s="889"/>
      <c r="D789" s="889"/>
      <c r="E789" s="889"/>
      <c r="F789" s="889"/>
      <c r="G789" s="889"/>
      <c r="H789" s="889"/>
      <c r="I789" s="889"/>
      <c r="J789" s="889"/>
      <c r="K789" s="431"/>
      <c r="R789" s="417">
        <v>4026504.57</v>
      </c>
      <c r="S789" s="560">
        <f>+J783-R789</f>
        <v>0</v>
      </c>
    </row>
    <row r="790" spans="1:19" s="24" customFormat="1" ht="26.25" customHeight="1" thickBot="1" x14ac:dyDescent="0.35">
      <c r="A790" s="427" t="s">
        <v>670</v>
      </c>
      <c r="B790" s="527"/>
      <c r="C790" s="527"/>
      <c r="D790" s="527"/>
      <c r="E790" s="527"/>
      <c r="F790" s="527"/>
      <c r="G790" s="527"/>
      <c r="H790" s="527"/>
      <c r="I790" s="527"/>
      <c r="J790" s="527"/>
      <c r="K790" s="428"/>
      <c r="R790" s="417">
        <v>564513</v>
      </c>
      <c r="S790" s="560">
        <f>+J785-R790</f>
        <v>0</v>
      </c>
    </row>
    <row r="791" spans="1:19" s="372" customFormat="1" ht="23.25" customHeight="1" x14ac:dyDescent="0.3">
      <c r="A791" s="646" t="s">
        <v>551</v>
      </c>
      <c r="B791" s="647"/>
      <c r="C791" s="647"/>
      <c r="D791" s="647"/>
      <c r="E791" s="647"/>
      <c r="F791" s="647"/>
      <c r="G791" s="647"/>
      <c r="H791" s="647"/>
      <c r="I791" s="648"/>
      <c r="J791" s="366">
        <v>6584511.3672990967</v>
      </c>
      <c r="K791" s="428" t="s">
        <v>552</v>
      </c>
      <c r="R791" s="415">
        <v>38600.959999999999</v>
      </c>
      <c r="S791" s="561">
        <f>+J786-R791</f>
        <v>52038.689999999995</v>
      </c>
    </row>
    <row r="792" spans="1:19" s="24" customFormat="1" ht="23.25" customHeight="1" x14ac:dyDescent="0.3">
      <c r="A792" s="649" t="s">
        <v>553</v>
      </c>
      <c r="B792" s="650"/>
      <c r="C792" s="650"/>
      <c r="D792" s="650"/>
      <c r="E792" s="650"/>
      <c r="F792" s="650"/>
      <c r="G792" s="650"/>
      <c r="H792" s="650"/>
      <c r="I792" s="651"/>
      <c r="J792" s="367">
        <v>166760</v>
      </c>
      <c r="K792" s="428"/>
      <c r="R792" s="417">
        <v>216601.00000000003</v>
      </c>
      <c r="S792" s="560">
        <f>+J787-R792</f>
        <v>0</v>
      </c>
    </row>
    <row r="793" spans="1:19" s="24" customFormat="1" ht="23.25" customHeight="1" x14ac:dyDescent="0.3">
      <c r="A793" s="649" t="s">
        <v>695</v>
      </c>
      <c r="B793" s="650"/>
      <c r="C793" s="650"/>
      <c r="D793" s="650"/>
      <c r="E793" s="650"/>
      <c r="F793" s="650"/>
      <c r="G793" s="650"/>
      <c r="H793" s="650"/>
      <c r="I793" s="651"/>
      <c r="J793" s="367">
        <v>272818.12</v>
      </c>
      <c r="K793" s="428"/>
      <c r="R793" s="417">
        <v>216601.00000000003</v>
      </c>
      <c r="S793" s="560">
        <f>+J788-R793</f>
        <v>6691895.8600000003</v>
      </c>
    </row>
    <row r="794" spans="1:19" s="372" customFormat="1" ht="23.25" customHeight="1" thickBot="1" x14ac:dyDescent="0.35">
      <c r="A794" s="652" t="s">
        <v>725</v>
      </c>
      <c r="B794" s="653"/>
      <c r="C794" s="653"/>
      <c r="D794" s="653"/>
      <c r="E794" s="653"/>
      <c r="F794" s="653"/>
      <c r="G794" s="653"/>
      <c r="H794" s="653"/>
      <c r="I794" s="654"/>
      <c r="J794" s="368">
        <v>0</v>
      </c>
      <c r="K794" s="428"/>
      <c r="R794" s="415"/>
      <c r="S794" s="561"/>
    </row>
    <row r="795" spans="1:19" s="26" customFormat="1" ht="23.25" customHeight="1" x14ac:dyDescent="0.2">
      <c r="A795" s="658" t="s">
        <v>696</v>
      </c>
      <c r="B795" s="659"/>
      <c r="C795" s="659"/>
      <c r="D795" s="659"/>
      <c r="E795" s="659"/>
      <c r="F795" s="659"/>
      <c r="G795" s="659"/>
      <c r="H795" s="659"/>
      <c r="I795" s="660"/>
      <c r="J795" s="369">
        <f>SUM(J791:J794)</f>
        <v>7024089.4872990968</v>
      </c>
    </row>
    <row r="796" spans="1:19" s="26" customFormat="1" ht="69.75" customHeight="1" x14ac:dyDescent="0.3">
      <c r="A796" s="686" t="s">
        <v>671</v>
      </c>
      <c r="B796" s="687"/>
      <c r="C796" s="687"/>
      <c r="D796" s="687"/>
      <c r="E796" s="687"/>
      <c r="F796" s="687"/>
      <c r="G796" s="687"/>
      <c r="H796" s="687"/>
      <c r="I796" s="687"/>
      <c r="J796" s="688"/>
      <c r="K796" s="428"/>
    </row>
    <row r="797" spans="1:19" s="26" customFormat="1" ht="5.25" customHeight="1" x14ac:dyDescent="0.3">
      <c r="A797" s="584"/>
      <c r="B797" s="584"/>
      <c r="C797" s="584"/>
      <c r="D797" s="584"/>
      <c r="E797" s="584"/>
      <c r="F797" s="584"/>
      <c r="G797" s="584"/>
      <c r="H797" s="584"/>
      <c r="I797" s="584"/>
      <c r="J797" s="584"/>
      <c r="K797" s="428"/>
    </row>
    <row r="798" spans="1:19" s="387" customFormat="1" ht="26.45" customHeight="1" x14ac:dyDescent="0.4">
      <c r="A798" s="683" t="s">
        <v>186</v>
      </c>
      <c r="B798" s="683"/>
      <c r="C798" s="683"/>
      <c r="D798" s="683"/>
      <c r="E798" s="683"/>
      <c r="F798" s="683"/>
      <c r="G798" s="683"/>
      <c r="H798" s="683"/>
      <c r="I798" s="683"/>
      <c r="J798" s="683"/>
      <c r="K798" s="428"/>
      <c r="L798" s="5"/>
      <c r="M798" s="5"/>
      <c r="N798" s="5"/>
      <c r="O798" s="5"/>
      <c r="P798" s="5"/>
      <c r="Q798" s="5"/>
    </row>
    <row r="799" spans="1:19" s="387" customFormat="1" ht="24" customHeight="1" x14ac:dyDescent="0.3">
      <c r="A799" s="684" t="s">
        <v>444</v>
      </c>
      <c r="B799" s="685"/>
      <c r="C799" s="685"/>
      <c r="D799" s="685"/>
      <c r="E799" s="685"/>
      <c r="F799" s="685"/>
      <c r="G799" s="685"/>
      <c r="H799" s="685"/>
      <c r="I799" s="685"/>
      <c r="J799" s="685"/>
      <c r="K799" s="428"/>
      <c r="L799" s="5"/>
      <c r="M799" s="5"/>
      <c r="N799" s="5"/>
      <c r="O799" s="5"/>
      <c r="P799" s="5"/>
      <c r="Q799" s="5"/>
    </row>
    <row r="800" spans="1:19" s="387" customFormat="1" x14ac:dyDescent="0.3">
      <c r="A800" s="684" t="s">
        <v>629</v>
      </c>
      <c r="B800" s="684"/>
      <c r="C800" s="684"/>
      <c r="D800" s="684"/>
      <c r="E800" s="684"/>
      <c r="F800" s="684"/>
      <c r="G800" s="684"/>
      <c r="H800" s="684"/>
      <c r="I800" s="684"/>
      <c r="J800" s="684"/>
      <c r="K800" s="428"/>
      <c r="L800" s="5"/>
      <c r="M800" s="5"/>
      <c r="N800" s="5"/>
      <c r="O800" s="5"/>
      <c r="P800" s="5"/>
      <c r="Q800" s="5"/>
      <c r="R800" s="5"/>
    </row>
    <row r="801" spans="1:12" s="26" customFormat="1" ht="15" customHeight="1" x14ac:dyDescent="0.3">
      <c r="A801" s="684"/>
      <c r="B801" s="685"/>
      <c r="C801" s="685"/>
      <c r="D801" s="685"/>
      <c r="E801" s="685"/>
      <c r="F801" s="685"/>
      <c r="G801" s="685"/>
      <c r="H801" s="685"/>
      <c r="I801" s="685"/>
      <c r="J801" s="685"/>
      <c r="K801" s="428"/>
    </row>
    <row r="802" spans="1:12" s="26" customFormat="1" ht="15" customHeight="1" x14ac:dyDescent="0.3">
      <c r="A802" s="668" t="s">
        <v>50</v>
      </c>
      <c r="B802" s="668" t="s">
        <v>51</v>
      </c>
      <c r="C802" s="720" t="s">
        <v>52</v>
      </c>
      <c r="D802" s="721"/>
      <c r="E802" s="664" t="s">
        <v>94</v>
      </c>
      <c r="F802" s="668" t="s">
        <v>95</v>
      </c>
      <c r="G802" s="668" t="s">
        <v>55</v>
      </c>
      <c r="H802" s="671" t="s">
        <v>96</v>
      </c>
      <c r="I802" s="50" t="s">
        <v>97</v>
      </c>
      <c r="J802" s="673" t="s">
        <v>241</v>
      </c>
      <c r="K802" s="428"/>
    </row>
    <row r="803" spans="1:12" s="26" customFormat="1" ht="15" customHeight="1" x14ac:dyDescent="0.3">
      <c r="A803" s="670"/>
      <c r="B803" s="670"/>
      <c r="C803" s="468" t="s">
        <v>59</v>
      </c>
      <c r="D803" s="468" t="s">
        <v>60</v>
      </c>
      <c r="E803" s="722"/>
      <c r="F803" s="670"/>
      <c r="G803" s="670"/>
      <c r="H803" s="672"/>
      <c r="I803" s="50" t="s">
        <v>98</v>
      </c>
      <c r="J803" s="674"/>
      <c r="K803" s="428"/>
    </row>
    <row r="804" spans="1:12" s="26" customFormat="1" ht="15" customHeight="1" x14ac:dyDescent="0.3">
      <c r="A804" s="384" t="s">
        <v>290</v>
      </c>
      <c r="B804" s="668">
        <v>3</v>
      </c>
      <c r="C804" s="500">
        <v>141</v>
      </c>
      <c r="D804" s="500"/>
      <c r="E804" s="500">
        <v>1</v>
      </c>
      <c r="F804" s="500" t="s">
        <v>128</v>
      </c>
      <c r="G804" s="500">
        <v>1</v>
      </c>
      <c r="H804" s="485" t="s">
        <v>291</v>
      </c>
      <c r="I804" s="35">
        <v>13839.75</v>
      </c>
      <c r="J804" s="34">
        <f>I804*100</f>
        <v>1383975</v>
      </c>
      <c r="K804" s="428"/>
      <c r="L804" s="84"/>
    </row>
    <row r="805" spans="1:12" s="26" customFormat="1" x14ac:dyDescent="0.2">
      <c r="A805" s="892" t="s">
        <v>292</v>
      </c>
      <c r="B805" s="669"/>
      <c r="C805" s="500">
        <v>140</v>
      </c>
      <c r="D805" s="500">
        <v>5</v>
      </c>
      <c r="E805" s="500">
        <v>1</v>
      </c>
      <c r="F805" s="500" t="s">
        <v>117</v>
      </c>
      <c r="G805" s="500">
        <v>1</v>
      </c>
      <c r="H805" s="485" t="s">
        <v>293</v>
      </c>
      <c r="I805" s="35">
        <v>548.58000000000004</v>
      </c>
      <c r="J805" s="34">
        <f>I805*100</f>
        <v>54858.000000000007</v>
      </c>
      <c r="K805" s="431"/>
    </row>
    <row r="806" spans="1:12" s="26" customFormat="1" x14ac:dyDescent="0.2">
      <c r="A806" s="892"/>
      <c r="B806" s="669"/>
      <c r="C806" s="500">
        <v>140</v>
      </c>
      <c r="D806" s="500">
        <v>6</v>
      </c>
      <c r="E806" s="500">
        <v>1</v>
      </c>
      <c r="F806" s="500" t="s">
        <v>294</v>
      </c>
      <c r="G806" s="500">
        <v>2</v>
      </c>
      <c r="H806" s="485" t="s">
        <v>295</v>
      </c>
      <c r="I806" s="35">
        <v>309.87</v>
      </c>
      <c r="J806" s="34">
        <f>I806*100</f>
        <v>30987</v>
      </c>
      <c r="K806" s="431"/>
    </row>
    <row r="807" spans="1:12" s="26" customFormat="1" x14ac:dyDescent="0.3">
      <c r="A807" s="892"/>
      <c r="B807" s="669"/>
      <c r="C807" s="500">
        <v>140</v>
      </c>
      <c r="D807" s="468">
        <v>7</v>
      </c>
      <c r="E807" s="500">
        <v>1</v>
      </c>
      <c r="F807" s="468" t="s">
        <v>294</v>
      </c>
      <c r="G807" s="468">
        <v>2</v>
      </c>
      <c r="H807" s="485" t="s">
        <v>296</v>
      </c>
      <c r="I807" s="35">
        <v>402.84</v>
      </c>
      <c r="J807" s="34">
        <f>I807*100</f>
        <v>40284</v>
      </c>
      <c r="K807" s="428"/>
    </row>
    <row r="808" spans="1:12" s="26" customFormat="1" x14ac:dyDescent="0.3">
      <c r="A808" s="811"/>
      <c r="B808" s="669"/>
      <c r="C808" s="500">
        <v>140</v>
      </c>
      <c r="D808" s="468">
        <v>8</v>
      </c>
      <c r="E808" s="500">
        <v>1</v>
      </c>
      <c r="F808" s="468" t="s">
        <v>294</v>
      </c>
      <c r="G808" s="468">
        <v>2</v>
      </c>
      <c r="H808" s="485" t="s">
        <v>297</v>
      </c>
      <c r="I808" s="35">
        <v>340.86</v>
      </c>
      <c r="J808" s="34">
        <f>I808*100</f>
        <v>34086</v>
      </c>
      <c r="K808" s="428"/>
    </row>
    <row r="809" spans="1:12" s="24" customFormat="1" ht="25.5" customHeight="1" x14ac:dyDescent="0.3">
      <c r="A809" s="484" t="s">
        <v>298</v>
      </c>
      <c r="B809" s="669"/>
      <c r="C809" s="500">
        <v>356</v>
      </c>
      <c r="D809" s="468"/>
      <c r="E809" s="500"/>
      <c r="F809" s="468" t="s">
        <v>115</v>
      </c>
      <c r="G809" s="468" t="s">
        <v>104</v>
      </c>
      <c r="H809" s="485" t="s">
        <v>299</v>
      </c>
      <c r="I809" s="35" t="s">
        <v>300</v>
      </c>
      <c r="J809" s="34">
        <v>185279</v>
      </c>
      <c r="K809" s="428"/>
    </row>
    <row r="810" spans="1:12" s="24" customFormat="1" ht="25.5" customHeight="1" x14ac:dyDescent="0.3">
      <c r="A810" s="484" t="s">
        <v>301</v>
      </c>
      <c r="B810" s="670"/>
      <c r="C810" s="500">
        <v>355</v>
      </c>
      <c r="D810" s="468"/>
      <c r="E810" s="500"/>
      <c r="F810" s="468" t="s">
        <v>115</v>
      </c>
      <c r="G810" s="468" t="s">
        <v>104</v>
      </c>
      <c r="H810" s="485" t="s">
        <v>302</v>
      </c>
      <c r="I810" s="35" t="s">
        <v>303</v>
      </c>
      <c r="J810" s="34">
        <v>116203</v>
      </c>
      <c r="K810" s="428"/>
    </row>
    <row r="811" spans="1:12" s="562" customFormat="1" ht="36.75" customHeight="1" x14ac:dyDescent="0.3">
      <c r="A811" s="154" t="s">
        <v>109</v>
      </c>
      <c r="B811" s="155">
        <v>3</v>
      </c>
      <c r="C811" s="155">
        <v>1274</v>
      </c>
      <c r="D811" s="155"/>
      <c r="E811" s="155"/>
      <c r="F811" s="155" t="s">
        <v>110</v>
      </c>
      <c r="G811" s="155"/>
      <c r="H811" s="156"/>
      <c r="I811" s="157">
        <v>107.42</v>
      </c>
      <c r="J811" s="158" t="s">
        <v>304</v>
      </c>
      <c r="K811" s="428"/>
    </row>
    <row r="812" spans="1:12" s="26" customFormat="1" ht="36.75" customHeight="1" x14ac:dyDescent="0.3">
      <c r="A812" s="759" t="s">
        <v>154</v>
      </c>
      <c r="B812" s="759"/>
      <c r="C812" s="759"/>
      <c r="D812" s="759"/>
      <c r="E812" s="759"/>
      <c r="F812" s="759"/>
      <c r="G812" s="759"/>
      <c r="H812" s="759"/>
      <c r="I812" s="759"/>
      <c r="J812" s="34">
        <f>SUM(J802:J810)</f>
        <v>1845672</v>
      </c>
      <c r="K812" s="428"/>
    </row>
    <row r="813" spans="1:12" ht="36.75" customHeight="1" x14ac:dyDescent="0.3">
      <c r="A813" s="639" t="s">
        <v>252</v>
      </c>
      <c r="B813" s="640"/>
      <c r="C813" s="640"/>
      <c r="D813" s="640"/>
      <c r="E813" s="640"/>
      <c r="F813" s="640"/>
      <c r="G813" s="640"/>
      <c r="H813" s="640"/>
      <c r="I813" s="641"/>
      <c r="J813" s="44">
        <v>115339.55</v>
      </c>
    </row>
    <row r="814" spans="1:12" ht="36.75" customHeight="1" x14ac:dyDescent="0.3">
      <c r="A814" s="667" t="s">
        <v>154</v>
      </c>
      <c r="B814" s="667"/>
      <c r="C814" s="667"/>
      <c r="D814" s="667"/>
      <c r="E814" s="667"/>
      <c r="F814" s="667"/>
      <c r="G814" s="667"/>
      <c r="H814" s="667"/>
      <c r="I814" s="667"/>
      <c r="J814" s="44">
        <f>SUM(J812:J813)</f>
        <v>1961011.55</v>
      </c>
    </row>
    <row r="815" spans="1:12" ht="36.75" customHeight="1" x14ac:dyDescent="0.3">
      <c r="A815" s="675" t="s">
        <v>538</v>
      </c>
      <c r="B815" s="676"/>
      <c r="C815" s="676"/>
      <c r="D815" s="676"/>
      <c r="E815" s="676"/>
      <c r="F815" s="676"/>
      <c r="G815" s="676"/>
      <c r="H815" s="676"/>
      <c r="I815" s="676"/>
      <c r="J815" s="676"/>
    </row>
    <row r="816" spans="1:12" ht="15.75" customHeight="1" thickBot="1" x14ac:dyDescent="0.35">
      <c r="A816" s="486"/>
      <c r="B816" s="522"/>
      <c r="C816" s="522"/>
      <c r="D816" s="522"/>
      <c r="E816" s="522"/>
      <c r="F816" s="522"/>
      <c r="G816" s="522"/>
      <c r="H816" s="522"/>
      <c r="I816" s="522"/>
      <c r="J816" s="522"/>
    </row>
    <row r="817" spans="1:18" ht="23.25" customHeight="1" thickBot="1" x14ac:dyDescent="0.35">
      <c r="A817" s="427" t="s">
        <v>630</v>
      </c>
      <c r="B817" s="527"/>
      <c r="C817" s="527"/>
      <c r="D817" s="527"/>
      <c r="E817" s="527"/>
      <c r="F817" s="527"/>
      <c r="G817" s="527"/>
      <c r="H817" s="527"/>
      <c r="I817" s="527"/>
      <c r="J817" s="527"/>
    </row>
    <row r="818" spans="1:18" ht="23.25" customHeight="1" x14ac:dyDescent="0.3">
      <c r="A818" s="646" t="s">
        <v>551</v>
      </c>
      <c r="B818" s="647"/>
      <c r="C818" s="647"/>
      <c r="D818" s="647"/>
      <c r="E818" s="647"/>
      <c r="F818" s="647"/>
      <c r="G818" s="647"/>
      <c r="H818" s="647"/>
      <c r="I818" s="648"/>
      <c r="J818" s="366">
        <v>2074108.2338342799</v>
      </c>
      <c r="K818" s="428" t="s">
        <v>552</v>
      </c>
    </row>
    <row r="819" spans="1:18" ht="23.25" customHeight="1" x14ac:dyDescent="0.3">
      <c r="A819" s="649" t="s">
        <v>553</v>
      </c>
      <c r="B819" s="650"/>
      <c r="C819" s="650"/>
      <c r="D819" s="650"/>
      <c r="E819" s="650"/>
      <c r="F819" s="650"/>
      <c r="G819" s="650"/>
      <c r="H819" s="650"/>
      <c r="I819" s="651"/>
      <c r="J819" s="367">
        <v>2684</v>
      </c>
    </row>
    <row r="820" spans="1:18" ht="23.25" customHeight="1" x14ac:dyDescent="0.3">
      <c r="A820" s="649" t="s">
        <v>695</v>
      </c>
      <c r="B820" s="650"/>
      <c r="C820" s="650"/>
      <c r="D820" s="650"/>
      <c r="E820" s="650"/>
      <c r="F820" s="650"/>
      <c r="G820" s="650"/>
      <c r="H820" s="650"/>
      <c r="I820" s="651"/>
      <c r="J820" s="367"/>
    </row>
    <row r="821" spans="1:18" ht="23.25" customHeight="1" thickBot="1" x14ac:dyDescent="0.35">
      <c r="A821" s="652" t="s">
        <v>725</v>
      </c>
      <c r="B821" s="653"/>
      <c r="C821" s="653"/>
      <c r="D821" s="653"/>
      <c r="E821" s="653"/>
      <c r="F821" s="653"/>
      <c r="G821" s="653"/>
      <c r="H821" s="653"/>
      <c r="I821" s="654"/>
      <c r="J821" s="368">
        <v>0</v>
      </c>
    </row>
    <row r="822" spans="1:18" ht="23.25" customHeight="1" x14ac:dyDescent="0.2">
      <c r="A822" s="658" t="s">
        <v>696</v>
      </c>
      <c r="B822" s="659"/>
      <c r="C822" s="659"/>
      <c r="D822" s="659"/>
      <c r="E822" s="659"/>
      <c r="F822" s="659"/>
      <c r="G822" s="659"/>
      <c r="H822" s="659"/>
      <c r="I822" s="660"/>
      <c r="J822" s="369">
        <f>SUM(J818:J821)</f>
        <v>2076792.2338342799</v>
      </c>
      <c r="K822" s="521"/>
    </row>
    <row r="823" spans="1:18" s="26" customFormat="1" ht="67.5" customHeight="1" thickBot="1" x14ac:dyDescent="0.35">
      <c r="A823" s="686" t="s">
        <v>672</v>
      </c>
      <c r="B823" s="687"/>
      <c r="C823" s="687"/>
      <c r="D823" s="687"/>
      <c r="E823" s="687"/>
      <c r="F823" s="687"/>
      <c r="G823" s="687"/>
      <c r="H823" s="687"/>
      <c r="I823" s="687"/>
      <c r="J823" s="688"/>
      <c r="K823" s="428"/>
    </row>
    <row r="824" spans="1:18" s="5" customFormat="1" ht="45" customHeight="1" thickTop="1" thickBot="1" x14ac:dyDescent="0.55000000000000004">
      <c r="A824" s="680" t="s">
        <v>305</v>
      </c>
      <c r="B824" s="681"/>
      <c r="C824" s="681"/>
      <c r="D824" s="681"/>
      <c r="E824" s="681"/>
      <c r="F824" s="681"/>
      <c r="G824" s="681"/>
      <c r="H824" s="681"/>
      <c r="I824" s="681"/>
      <c r="J824" s="682"/>
      <c r="K824" s="428"/>
    </row>
    <row r="825" spans="1:18" s="387" customFormat="1" ht="26.45" customHeight="1" thickTop="1" x14ac:dyDescent="0.4">
      <c r="A825" s="683" t="s">
        <v>186</v>
      </c>
      <c r="B825" s="683"/>
      <c r="C825" s="683"/>
      <c r="D825" s="683"/>
      <c r="E825" s="683"/>
      <c r="F825" s="683"/>
      <c r="G825" s="683"/>
      <c r="H825" s="683"/>
      <c r="I825" s="683"/>
      <c r="J825" s="683"/>
      <c r="K825" s="428"/>
      <c r="L825" s="5"/>
      <c r="M825" s="387">
        <v>2074108.2338342769</v>
      </c>
      <c r="O825" s="5"/>
      <c r="P825" s="5"/>
      <c r="Q825" s="5"/>
    </row>
    <row r="826" spans="1:18" s="387" customFormat="1" x14ac:dyDescent="0.3">
      <c r="A826" s="779" t="s">
        <v>445</v>
      </c>
      <c r="B826" s="891"/>
      <c r="C826" s="891"/>
      <c r="D826" s="891"/>
      <c r="E826" s="891"/>
      <c r="F826" s="891"/>
      <c r="G826" s="891"/>
      <c r="H826" s="891"/>
      <c r="I826" s="891"/>
      <c r="J826" s="891"/>
      <c r="K826" s="428"/>
      <c r="L826" s="5"/>
      <c r="P826" s="5"/>
    </row>
    <row r="827" spans="1:18" s="387" customFormat="1" ht="24" customHeight="1" x14ac:dyDescent="0.3">
      <c r="A827" s="684" t="s">
        <v>446</v>
      </c>
      <c r="B827" s="685"/>
      <c r="C827" s="685"/>
      <c r="D827" s="685"/>
      <c r="E827" s="685"/>
      <c r="F827" s="685"/>
      <c r="G827" s="685"/>
      <c r="H827" s="685"/>
      <c r="I827" s="685"/>
      <c r="J827" s="685"/>
      <c r="K827" s="428"/>
    </row>
    <row r="828" spans="1:18" s="387" customFormat="1" ht="24" customHeight="1" x14ac:dyDescent="0.3">
      <c r="A828" s="684" t="s">
        <v>432</v>
      </c>
      <c r="B828" s="685"/>
      <c r="C828" s="685"/>
      <c r="D828" s="685"/>
      <c r="E828" s="685"/>
      <c r="F828" s="685"/>
      <c r="G828" s="685"/>
      <c r="H828" s="685"/>
      <c r="I828" s="685"/>
      <c r="J828" s="685"/>
      <c r="K828" s="428"/>
      <c r="L828" s="5"/>
      <c r="Q828" s="5"/>
    </row>
    <row r="829" spans="1:18" s="387" customFormat="1" ht="3.75" customHeight="1" x14ac:dyDescent="0.3">
      <c r="A829" s="457"/>
      <c r="B829" s="473"/>
      <c r="C829" s="473"/>
      <c r="D829" s="473"/>
      <c r="E829" s="473"/>
      <c r="F829" s="473"/>
      <c r="G829" s="473"/>
      <c r="H829" s="473"/>
      <c r="I829" s="473"/>
      <c r="J829" s="473"/>
      <c r="K829" s="428"/>
      <c r="L829" s="5"/>
      <c r="Q829" s="5"/>
      <c r="R829" s="5"/>
    </row>
    <row r="830" spans="1:18" s="26" customFormat="1" ht="60" customHeight="1" x14ac:dyDescent="0.3">
      <c r="A830" s="668" t="s">
        <v>50</v>
      </c>
      <c r="B830" s="668" t="s">
        <v>51</v>
      </c>
      <c r="C830" s="720" t="s">
        <v>52</v>
      </c>
      <c r="D830" s="721"/>
      <c r="E830" s="664" t="s">
        <v>94</v>
      </c>
      <c r="F830" s="668" t="s">
        <v>95</v>
      </c>
      <c r="G830" s="668" t="s">
        <v>55</v>
      </c>
      <c r="H830" s="671" t="s">
        <v>96</v>
      </c>
      <c r="I830" s="50" t="s">
        <v>97</v>
      </c>
      <c r="J830" s="673" t="s">
        <v>306</v>
      </c>
      <c r="K830" s="428"/>
    </row>
    <row r="831" spans="1:18" ht="42" customHeight="1" x14ac:dyDescent="0.3">
      <c r="A831" s="669"/>
      <c r="B831" s="670"/>
      <c r="C831" s="468" t="s">
        <v>59</v>
      </c>
      <c r="D831" s="468" t="s">
        <v>60</v>
      </c>
      <c r="E831" s="722"/>
      <c r="F831" s="670"/>
      <c r="G831" s="670"/>
      <c r="H831" s="672"/>
      <c r="I831" s="50" t="s">
        <v>98</v>
      </c>
      <c r="J831" s="674"/>
    </row>
    <row r="832" spans="1:18" ht="30" customHeight="1" x14ac:dyDescent="0.3">
      <c r="A832" s="893" t="s">
        <v>307</v>
      </c>
      <c r="B832" s="491">
        <v>25</v>
      </c>
      <c r="C832" s="384">
        <v>1519</v>
      </c>
      <c r="D832" s="140"/>
      <c r="E832" s="140"/>
      <c r="F832" s="140" t="s">
        <v>308</v>
      </c>
      <c r="G832" s="140"/>
      <c r="H832" s="135"/>
      <c r="I832" s="421"/>
      <c r="J832" s="792"/>
    </row>
    <row r="833" spans="1:11" x14ac:dyDescent="0.2">
      <c r="A833" s="894"/>
      <c r="B833" s="491"/>
      <c r="C833" s="422">
        <v>1526</v>
      </c>
      <c r="D833" s="140"/>
      <c r="E833" s="140"/>
      <c r="F833" s="140"/>
      <c r="G833" s="140"/>
      <c r="H833" s="135"/>
      <c r="I833" s="421"/>
      <c r="J833" s="892"/>
      <c r="K833" s="431"/>
    </row>
    <row r="834" spans="1:11" x14ac:dyDescent="0.2">
      <c r="A834" s="894"/>
      <c r="B834" s="491"/>
      <c r="C834" s="384">
        <v>1527</v>
      </c>
      <c r="D834" s="140"/>
      <c r="E834" s="140"/>
      <c r="F834" s="140"/>
      <c r="G834" s="140"/>
      <c r="H834" s="135"/>
      <c r="I834" s="421"/>
      <c r="J834" s="892"/>
      <c r="K834" s="431"/>
    </row>
    <row r="835" spans="1:11" ht="18" customHeight="1" x14ac:dyDescent="0.2">
      <c r="A835" s="894"/>
      <c r="B835" s="491"/>
      <c r="C835" s="384">
        <v>1044</v>
      </c>
      <c r="D835" s="140"/>
      <c r="E835" s="140"/>
      <c r="F835" s="140"/>
      <c r="G835" s="140"/>
      <c r="H835" s="135"/>
      <c r="I835" s="421"/>
      <c r="J835" s="892"/>
      <c r="K835" s="563"/>
    </row>
    <row r="836" spans="1:11" ht="18" customHeight="1" x14ac:dyDescent="0.2">
      <c r="A836" s="894"/>
      <c r="B836" s="491"/>
      <c r="C836" s="384">
        <v>1046</v>
      </c>
      <c r="D836" s="140"/>
      <c r="E836" s="140"/>
      <c r="F836" s="140"/>
      <c r="G836" s="140"/>
      <c r="H836" s="135"/>
      <c r="I836" s="421"/>
      <c r="J836" s="892"/>
      <c r="K836" s="563"/>
    </row>
    <row r="837" spans="1:11" s="559" customFormat="1" ht="22.5" customHeight="1" x14ac:dyDescent="0.25">
      <c r="A837" s="894"/>
      <c r="B837" s="491"/>
      <c r="C837" s="384" t="s">
        <v>309</v>
      </c>
      <c r="D837" s="140"/>
      <c r="E837" s="140"/>
      <c r="F837" s="140"/>
      <c r="G837" s="140"/>
      <c r="H837" s="135"/>
      <c r="I837" s="421"/>
      <c r="J837" s="892"/>
      <c r="K837" s="563"/>
    </row>
    <row r="838" spans="1:11" s="559" customFormat="1" ht="20.25" customHeight="1" x14ac:dyDescent="0.25">
      <c r="A838" s="894"/>
      <c r="B838" s="491"/>
      <c r="C838" s="384">
        <v>1535</v>
      </c>
      <c r="D838" s="140"/>
      <c r="E838" s="140"/>
      <c r="F838" s="140"/>
      <c r="G838" s="140"/>
      <c r="H838" s="135"/>
      <c r="I838" s="421"/>
      <c r="J838" s="892"/>
      <c r="K838" s="563"/>
    </row>
    <row r="839" spans="1:11" s="564" customFormat="1" ht="17.25" customHeight="1" x14ac:dyDescent="0.25">
      <c r="A839" s="894"/>
      <c r="B839" s="491"/>
      <c r="C839" s="384" t="s">
        <v>310</v>
      </c>
      <c r="D839" s="140"/>
      <c r="E839" s="140"/>
      <c r="F839" s="140"/>
      <c r="G839" s="140"/>
      <c r="H839" s="135"/>
      <c r="I839" s="421"/>
      <c r="J839" s="892"/>
      <c r="K839" s="563"/>
    </row>
    <row r="840" spans="1:11" s="564" customFormat="1" ht="17.25" customHeight="1" x14ac:dyDescent="0.25">
      <c r="A840" s="894"/>
      <c r="B840" s="491"/>
      <c r="C840" s="384">
        <v>1537</v>
      </c>
      <c r="D840" s="140"/>
      <c r="E840" s="140"/>
      <c r="F840" s="140"/>
      <c r="G840" s="140"/>
      <c r="H840" s="135"/>
      <c r="I840" s="421"/>
      <c r="J840" s="892"/>
      <c r="K840" s="563"/>
    </row>
    <row r="841" spans="1:11" s="564" customFormat="1" ht="17.25" customHeight="1" x14ac:dyDescent="0.25">
      <c r="A841" s="894"/>
      <c r="B841" s="491"/>
      <c r="C841" s="384">
        <v>1059</v>
      </c>
      <c r="D841" s="140"/>
      <c r="E841" s="140"/>
      <c r="F841" s="140"/>
      <c r="G841" s="140"/>
      <c r="H841" s="135"/>
      <c r="I841" s="421"/>
      <c r="J841" s="892"/>
      <c r="K841" s="563"/>
    </row>
    <row r="842" spans="1:11" s="564" customFormat="1" ht="17.25" customHeight="1" x14ac:dyDescent="0.25">
      <c r="A842" s="894"/>
      <c r="B842" s="491"/>
      <c r="C842" s="384">
        <v>1061</v>
      </c>
      <c r="D842" s="140"/>
      <c r="E842" s="140"/>
      <c r="F842" s="140"/>
      <c r="G842" s="140"/>
      <c r="H842" s="135"/>
      <c r="I842" s="421"/>
      <c r="J842" s="892"/>
      <c r="K842" s="563"/>
    </row>
    <row r="843" spans="1:11" s="564" customFormat="1" ht="17.25" customHeight="1" x14ac:dyDescent="0.25">
      <c r="A843" s="894"/>
      <c r="B843" s="491"/>
      <c r="C843" s="384">
        <v>1538</v>
      </c>
      <c r="D843" s="140"/>
      <c r="E843" s="140"/>
      <c r="F843" s="140"/>
      <c r="G843" s="140"/>
      <c r="H843" s="135"/>
      <c r="I843" s="421"/>
      <c r="J843" s="892"/>
      <c r="K843" s="563"/>
    </row>
    <row r="844" spans="1:11" s="564" customFormat="1" ht="17.25" customHeight="1" x14ac:dyDescent="0.25">
      <c r="A844" s="894"/>
      <c r="B844" s="491"/>
      <c r="C844" s="384">
        <v>1539</v>
      </c>
      <c r="D844" s="140"/>
      <c r="E844" s="140"/>
      <c r="F844" s="140"/>
      <c r="G844" s="140"/>
      <c r="H844" s="135"/>
      <c r="I844" s="421"/>
      <c r="J844" s="892"/>
      <c r="K844" s="563"/>
    </row>
    <row r="845" spans="1:11" s="564" customFormat="1" ht="17.25" customHeight="1" x14ac:dyDescent="0.25">
      <c r="A845" s="895"/>
      <c r="B845" s="491"/>
      <c r="C845" s="384">
        <v>1540</v>
      </c>
      <c r="D845" s="140"/>
      <c r="E845" s="140"/>
      <c r="F845" s="140"/>
      <c r="G845" s="140"/>
      <c r="H845" s="135"/>
      <c r="I845" s="421"/>
      <c r="J845" s="811"/>
      <c r="K845" s="563"/>
    </row>
    <row r="846" spans="1:11" s="564" customFormat="1" ht="17.25" customHeight="1" x14ac:dyDescent="0.25">
      <c r="A846" s="896" t="s">
        <v>311</v>
      </c>
      <c r="B846" s="897"/>
      <c r="C846" s="897"/>
      <c r="D846" s="897"/>
      <c r="E846" s="897"/>
      <c r="F846" s="897"/>
      <c r="G846" s="897"/>
      <c r="H846" s="897"/>
      <c r="I846" s="898"/>
      <c r="J846" s="420">
        <v>350178.68</v>
      </c>
      <c r="K846" s="563"/>
    </row>
    <row r="847" spans="1:11" s="564" customFormat="1" ht="17.25" customHeight="1" x14ac:dyDescent="0.25">
      <c r="A847" s="899"/>
      <c r="B847" s="900"/>
      <c r="C847" s="900"/>
      <c r="D847" s="900"/>
      <c r="E847" s="900"/>
      <c r="F847" s="900"/>
      <c r="G847" s="900"/>
      <c r="H847" s="900"/>
      <c r="I847" s="901"/>
      <c r="J847" s="143">
        <v>2939.17</v>
      </c>
      <c r="K847" s="565"/>
    </row>
    <row r="848" spans="1:11" s="564" customFormat="1" ht="17.25" customHeight="1" x14ac:dyDescent="0.25">
      <c r="A848" s="634" t="s">
        <v>312</v>
      </c>
      <c r="B848" s="634"/>
      <c r="C848" s="634"/>
      <c r="D848" s="634"/>
      <c r="E848" s="634"/>
      <c r="F848" s="634"/>
      <c r="G848" s="634"/>
      <c r="H848" s="634"/>
      <c r="I848" s="634"/>
      <c r="J848" s="143">
        <f>SUM(J846:J847)</f>
        <v>353117.85</v>
      </c>
      <c r="K848" s="563"/>
    </row>
    <row r="849" spans="1:22" s="482" customFormat="1" ht="17.25" customHeight="1" x14ac:dyDescent="0.3">
      <c r="A849" s="521"/>
      <c r="B849" s="521"/>
      <c r="C849" s="521"/>
      <c r="D849" s="521"/>
      <c r="E849" s="521"/>
      <c r="F849" s="521"/>
      <c r="G849" s="521"/>
      <c r="H849" s="521"/>
      <c r="I849" s="5"/>
      <c r="J849" s="521"/>
      <c r="K849" s="428"/>
      <c r="L849" s="564"/>
      <c r="M849" s="564"/>
      <c r="N849" s="564"/>
      <c r="O849" s="564"/>
      <c r="P849" s="564"/>
      <c r="Q849" s="564"/>
      <c r="R849" s="564"/>
      <c r="S849" s="564"/>
      <c r="T849" s="564"/>
      <c r="U849" s="564"/>
      <c r="V849" s="564"/>
    </row>
    <row r="850" spans="1:22" s="564" customFormat="1" ht="17.25" customHeight="1" thickBot="1" x14ac:dyDescent="0.35">
      <c r="A850" s="635" t="s">
        <v>313</v>
      </c>
      <c r="B850" s="635"/>
      <c r="C850" s="635"/>
      <c r="D850" s="635"/>
      <c r="E850" s="635"/>
      <c r="F850" s="635"/>
      <c r="G850" s="635"/>
      <c r="H850" s="635"/>
      <c r="I850" s="635"/>
      <c r="J850" s="635"/>
      <c r="K850" s="428"/>
    </row>
    <row r="851" spans="1:22" s="167" customFormat="1" ht="17.25" customHeight="1" thickBot="1" x14ac:dyDescent="0.35">
      <c r="A851" s="427" t="s">
        <v>631</v>
      </c>
      <c r="B851" s="527"/>
      <c r="C851" s="527"/>
      <c r="D851" s="527"/>
      <c r="E851" s="527"/>
      <c r="F851" s="527"/>
      <c r="G851" s="527"/>
      <c r="H851" s="527"/>
      <c r="I851" s="527"/>
      <c r="J851" s="527"/>
      <c r="K851" s="428"/>
      <c r="L851" s="566"/>
      <c r="M851" s="566"/>
      <c r="N851" s="566"/>
      <c r="O851" s="566"/>
      <c r="P851" s="566"/>
      <c r="Q851" s="566"/>
      <c r="R851" s="566"/>
      <c r="S851" s="566"/>
      <c r="T851" s="566"/>
      <c r="U851" s="566"/>
      <c r="V851" s="566"/>
    </row>
    <row r="852" spans="1:22" s="482" customFormat="1" ht="17.25" customHeight="1" x14ac:dyDescent="0.3">
      <c r="A852" s="646" t="s">
        <v>551</v>
      </c>
      <c r="B852" s="647"/>
      <c r="C852" s="647"/>
      <c r="D852" s="647"/>
      <c r="E852" s="647"/>
      <c r="F852" s="647"/>
      <c r="G852" s="647"/>
      <c r="H852" s="647"/>
      <c r="I852" s="648"/>
      <c r="J852" s="366">
        <v>353918.8801417044</v>
      </c>
      <c r="K852" s="428" t="s">
        <v>552</v>
      </c>
      <c r="L852" s="564"/>
      <c r="M852" s="564"/>
      <c r="N852" s="564"/>
      <c r="O852" s="564"/>
      <c r="P852" s="564"/>
      <c r="Q852" s="564"/>
      <c r="R852" s="564"/>
      <c r="S852" s="564"/>
      <c r="T852" s="564"/>
      <c r="U852" s="564"/>
      <c r="V852" s="564"/>
    </row>
    <row r="853" spans="1:22" s="26" customFormat="1" ht="30.75" customHeight="1" x14ac:dyDescent="0.3">
      <c r="A853" s="649" t="s">
        <v>553</v>
      </c>
      <c r="B853" s="650"/>
      <c r="C853" s="650"/>
      <c r="D853" s="650"/>
      <c r="E853" s="650"/>
      <c r="F853" s="650"/>
      <c r="G853" s="650"/>
      <c r="H853" s="650"/>
      <c r="I853" s="651"/>
      <c r="J853" s="367">
        <v>0</v>
      </c>
      <c r="K853" s="428"/>
      <c r="L853" s="521"/>
      <c r="M853" s="521"/>
      <c r="N853" s="521"/>
      <c r="O853" s="521"/>
      <c r="P853" s="521"/>
      <c r="Q853" s="521"/>
      <c r="R853" s="521"/>
      <c r="S853" s="521"/>
      <c r="T853" s="521"/>
      <c r="U853" s="521"/>
      <c r="V853" s="521"/>
    </row>
    <row r="854" spans="1:22" s="26" customFormat="1" ht="30.75" customHeight="1" x14ac:dyDescent="0.3">
      <c r="A854" s="649" t="s">
        <v>695</v>
      </c>
      <c r="B854" s="650"/>
      <c r="C854" s="650"/>
      <c r="D854" s="650"/>
      <c r="E854" s="650"/>
      <c r="F854" s="650"/>
      <c r="G854" s="650"/>
      <c r="H854" s="650"/>
      <c r="I854" s="651"/>
      <c r="J854" s="367">
        <v>0</v>
      </c>
      <c r="K854" s="428"/>
      <c r="L854" s="521"/>
      <c r="M854" s="521"/>
      <c r="N854" s="521"/>
      <c r="O854" s="521"/>
      <c r="P854" s="521"/>
      <c r="Q854" s="521"/>
      <c r="R854" s="521"/>
      <c r="S854" s="521"/>
      <c r="T854" s="521"/>
      <c r="U854" s="521"/>
      <c r="V854" s="521"/>
    </row>
    <row r="855" spans="1:22" s="26" customFormat="1" ht="24.95" customHeight="1" thickBot="1" x14ac:dyDescent="0.35">
      <c r="A855" s="652" t="s">
        <v>725</v>
      </c>
      <c r="B855" s="653"/>
      <c r="C855" s="653"/>
      <c r="D855" s="653"/>
      <c r="E855" s="653"/>
      <c r="F855" s="653"/>
      <c r="G855" s="653"/>
      <c r="H855" s="653"/>
      <c r="I855" s="654"/>
      <c r="J855" s="368">
        <v>0</v>
      </c>
      <c r="K855" s="428"/>
    </row>
    <row r="856" spans="1:22" s="26" customFormat="1" ht="24.95" customHeight="1" x14ac:dyDescent="0.2">
      <c r="A856" s="658" t="s">
        <v>696</v>
      </c>
      <c r="B856" s="659"/>
      <c r="C856" s="659"/>
      <c r="D856" s="659"/>
      <c r="E856" s="659"/>
      <c r="F856" s="659"/>
      <c r="G856" s="659"/>
      <c r="H856" s="659"/>
      <c r="I856" s="660"/>
      <c r="J856" s="369">
        <f>+J852+J853+J855</f>
        <v>353918.8801417044</v>
      </c>
    </row>
    <row r="857" spans="1:22" s="520" customFormat="1" ht="41.25" customHeight="1" x14ac:dyDescent="0.25">
      <c r="A857" s="686" t="s">
        <v>574</v>
      </c>
      <c r="B857" s="687"/>
      <c r="C857" s="687"/>
      <c r="D857" s="687"/>
      <c r="E857" s="687"/>
      <c r="F857" s="687"/>
      <c r="G857" s="687"/>
      <c r="H857" s="687"/>
      <c r="I857" s="687"/>
      <c r="J857" s="688"/>
      <c r="K857" s="563"/>
    </row>
    <row r="858" spans="1:22" s="520" customFormat="1" ht="9" customHeight="1" thickBot="1" x14ac:dyDescent="0.3">
      <c r="A858" s="584"/>
      <c r="B858" s="584"/>
      <c r="C858" s="584"/>
      <c r="D858" s="584"/>
      <c r="E858" s="584"/>
      <c r="F858" s="584"/>
      <c r="G858" s="584"/>
      <c r="H858" s="584"/>
      <c r="I858" s="584"/>
      <c r="J858" s="584"/>
      <c r="K858" s="563"/>
    </row>
    <row r="859" spans="1:22" s="5" customFormat="1" ht="40.5" customHeight="1" thickTop="1" thickBot="1" x14ac:dyDescent="0.55000000000000004">
      <c r="A859" s="680" t="s">
        <v>314</v>
      </c>
      <c r="B859" s="681"/>
      <c r="C859" s="681"/>
      <c r="D859" s="681"/>
      <c r="E859" s="681"/>
      <c r="F859" s="681"/>
      <c r="G859" s="681"/>
      <c r="H859" s="681"/>
      <c r="I859" s="681"/>
      <c r="J859" s="682"/>
      <c r="K859" s="428"/>
    </row>
    <row r="860" spans="1:22" s="387" customFormat="1" ht="26.45" customHeight="1" thickTop="1" x14ac:dyDescent="0.4">
      <c r="A860" s="683" t="s">
        <v>186</v>
      </c>
      <c r="B860" s="683"/>
      <c r="C860" s="683"/>
      <c r="D860" s="683"/>
      <c r="E860" s="683"/>
      <c r="F860" s="683"/>
      <c r="G860" s="683"/>
      <c r="H860" s="683"/>
      <c r="I860" s="683"/>
      <c r="J860" s="683"/>
      <c r="K860" s="428"/>
      <c r="L860" s="393">
        <v>353918.8801417044</v>
      </c>
      <c r="M860" s="5"/>
      <c r="N860" s="5"/>
      <c r="O860" s="5"/>
      <c r="P860" s="5"/>
    </row>
    <row r="861" spans="1:22" s="387" customFormat="1" ht="36" customHeight="1" x14ac:dyDescent="0.3">
      <c r="A861" s="863" t="s">
        <v>575</v>
      </c>
      <c r="B861" s="685"/>
      <c r="C861" s="685"/>
      <c r="D861" s="685"/>
      <c r="E861" s="685"/>
      <c r="F861" s="685"/>
      <c r="G861" s="685"/>
      <c r="H861" s="685"/>
      <c r="I861" s="685"/>
      <c r="J861" s="685"/>
      <c r="K861" s="428"/>
      <c r="L861" s="5"/>
      <c r="M861" s="5"/>
      <c r="N861" s="5"/>
      <c r="O861" s="5"/>
      <c r="P861" s="5"/>
      <c r="Q861" s="5"/>
    </row>
    <row r="862" spans="1:22" s="387" customFormat="1" ht="24" customHeight="1" x14ac:dyDescent="0.3">
      <c r="A862" s="684" t="s">
        <v>448</v>
      </c>
      <c r="B862" s="685"/>
      <c r="C862" s="685"/>
      <c r="D862" s="685"/>
      <c r="E862" s="685"/>
      <c r="F862" s="685"/>
      <c r="G862" s="685"/>
      <c r="H862" s="685"/>
      <c r="I862" s="685"/>
      <c r="J862" s="685"/>
      <c r="K862" s="428"/>
      <c r="L862" s="5"/>
      <c r="M862" s="5"/>
      <c r="N862" s="5"/>
      <c r="O862" s="5"/>
      <c r="P862" s="5"/>
      <c r="Q862" s="5"/>
    </row>
    <row r="863" spans="1:22" s="387" customFormat="1" ht="24" customHeight="1" x14ac:dyDescent="0.3">
      <c r="A863" s="684" t="s">
        <v>576</v>
      </c>
      <c r="B863" s="684"/>
      <c r="C863" s="684"/>
      <c r="D863" s="684"/>
      <c r="E863" s="684"/>
      <c r="F863" s="684"/>
      <c r="G863" s="684"/>
      <c r="H863" s="684"/>
      <c r="I863" s="684"/>
      <c r="J863" s="684"/>
      <c r="K863" s="428"/>
      <c r="L863" s="5"/>
      <c r="M863" s="5"/>
      <c r="N863" s="5"/>
      <c r="O863" s="5"/>
      <c r="P863" s="5"/>
      <c r="Q863" s="5"/>
    </row>
    <row r="864" spans="1:22" s="387" customFormat="1" ht="24.75" customHeight="1" x14ac:dyDescent="0.3">
      <c r="A864" s="457"/>
      <c r="B864" s="473"/>
      <c r="C864" s="473"/>
      <c r="D864" s="473"/>
      <c r="E864" s="473"/>
      <c r="F864" s="473"/>
      <c r="G864" s="473"/>
      <c r="H864" s="473"/>
      <c r="I864" s="473"/>
      <c r="J864" s="473"/>
      <c r="K864" s="428"/>
      <c r="L864" s="5"/>
      <c r="M864" s="5"/>
      <c r="N864" s="5"/>
      <c r="O864" s="5"/>
      <c r="P864" s="5"/>
      <c r="Q864" s="5"/>
    </row>
    <row r="865" spans="1:20" s="26" customFormat="1" ht="63" customHeight="1" x14ac:dyDescent="0.3">
      <c r="A865" s="668" t="s">
        <v>50</v>
      </c>
      <c r="B865" s="668" t="s">
        <v>51</v>
      </c>
      <c r="C865" s="720" t="s">
        <v>52</v>
      </c>
      <c r="D865" s="721"/>
      <c r="E865" s="664" t="s">
        <v>94</v>
      </c>
      <c r="F865" s="668" t="s">
        <v>95</v>
      </c>
      <c r="G865" s="668" t="s">
        <v>55</v>
      </c>
      <c r="H865" s="671" t="s">
        <v>96</v>
      </c>
      <c r="I865" s="50" t="s">
        <v>97</v>
      </c>
      <c r="J865" s="673" t="s">
        <v>306</v>
      </c>
      <c r="K865" s="428"/>
    </row>
    <row r="866" spans="1:20" s="26" customFormat="1" ht="39" customHeight="1" x14ac:dyDescent="0.3">
      <c r="A866" s="670"/>
      <c r="B866" s="670"/>
      <c r="C866" s="25" t="s">
        <v>59</v>
      </c>
      <c r="D866" s="25" t="s">
        <v>60</v>
      </c>
      <c r="E866" s="722"/>
      <c r="F866" s="670"/>
      <c r="G866" s="670"/>
      <c r="H866" s="672"/>
      <c r="I866" s="51" t="s">
        <v>98</v>
      </c>
      <c r="J866" s="674"/>
      <c r="K866" s="428"/>
    </row>
    <row r="867" spans="1:20" s="26" customFormat="1" ht="35.25" customHeight="1" x14ac:dyDescent="0.3">
      <c r="A867" s="664" t="s">
        <v>315</v>
      </c>
      <c r="B867" s="468">
        <v>47</v>
      </c>
      <c r="C867" s="469">
        <v>2544</v>
      </c>
      <c r="D867" s="468"/>
      <c r="E867" s="468">
        <v>1</v>
      </c>
      <c r="F867" s="468" t="s">
        <v>100</v>
      </c>
      <c r="G867" s="468" t="s">
        <v>104</v>
      </c>
      <c r="H867" s="468" t="s">
        <v>316</v>
      </c>
      <c r="I867" s="398">
        <v>751.6</v>
      </c>
      <c r="J867" s="119">
        <f>I867*100</f>
        <v>75160</v>
      </c>
      <c r="K867" s="428"/>
    </row>
    <row r="868" spans="1:20" s="26" customFormat="1" ht="33" customHeight="1" x14ac:dyDescent="0.3">
      <c r="A868" s="722"/>
      <c r="B868" s="89"/>
      <c r="C868" s="384"/>
      <c r="D868" s="140"/>
      <c r="E868" s="140"/>
      <c r="F868" s="140"/>
      <c r="G868" s="140"/>
      <c r="H868" s="135"/>
      <c r="I868" s="160"/>
      <c r="J868" s="161"/>
      <c r="K868" s="428"/>
    </row>
    <row r="869" spans="1:20" s="26" customFormat="1" ht="22.5" customHeight="1" x14ac:dyDescent="0.3">
      <c r="A869" s="667" t="s">
        <v>317</v>
      </c>
      <c r="B869" s="667"/>
      <c r="C869" s="667"/>
      <c r="D869" s="667"/>
      <c r="E869" s="667"/>
      <c r="F869" s="667"/>
      <c r="G869" s="667"/>
      <c r="H869" s="667"/>
      <c r="I869" s="667"/>
      <c r="J869" s="44">
        <v>394889.84</v>
      </c>
      <c r="K869" s="428"/>
    </row>
    <row r="870" spans="1:20" s="26" customFormat="1" ht="12.75" customHeight="1" x14ac:dyDescent="0.3">
      <c r="I870" s="5"/>
      <c r="K870" s="428"/>
    </row>
    <row r="871" spans="1:20" s="26" customFormat="1" ht="35.25" customHeight="1" x14ac:dyDescent="0.3">
      <c r="A871" s="635" t="s">
        <v>673</v>
      </c>
      <c r="B871" s="635"/>
      <c r="C871" s="635"/>
      <c r="D871" s="635"/>
      <c r="E871" s="635"/>
      <c r="F871" s="635"/>
      <c r="G871" s="635"/>
      <c r="H871" s="635"/>
      <c r="I871" s="635"/>
      <c r="J871" s="635"/>
      <c r="K871" s="428"/>
    </row>
    <row r="872" spans="1:20" s="26" customFormat="1" ht="15.75" customHeight="1" thickBot="1" x14ac:dyDescent="0.35">
      <c r="A872" s="518"/>
      <c r="B872" s="518"/>
      <c r="C872" s="518"/>
      <c r="D872" s="518"/>
      <c r="E872" s="518"/>
      <c r="F872" s="518"/>
      <c r="G872" s="518"/>
      <c r="H872" s="518"/>
      <c r="I872" s="518"/>
      <c r="J872" s="518"/>
      <c r="K872" s="428"/>
    </row>
    <row r="873" spans="1:20" s="26" customFormat="1" ht="22.5" customHeight="1" thickBot="1" x14ac:dyDescent="0.35">
      <c r="A873" s="427" t="s">
        <v>632</v>
      </c>
      <c r="B873" s="527"/>
      <c r="C873" s="527"/>
      <c r="D873" s="527"/>
      <c r="E873" s="527"/>
      <c r="F873" s="527"/>
      <c r="G873" s="527"/>
      <c r="H873" s="527"/>
      <c r="I873" s="527"/>
      <c r="J873" s="527"/>
      <c r="K873" s="428"/>
    </row>
    <row r="874" spans="1:20" ht="22.5" customHeight="1" x14ac:dyDescent="0.3">
      <c r="A874" s="646" t="s">
        <v>551</v>
      </c>
      <c r="B874" s="647"/>
      <c r="C874" s="647"/>
      <c r="D874" s="647"/>
      <c r="E874" s="647"/>
      <c r="F874" s="647"/>
      <c r="G874" s="647"/>
      <c r="H874" s="647"/>
      <c r="I874" s="648"/>
      <c r="J874" s="366">
        <v>439115.75552714721</v>
      </c>
      <c r="K874" s="428" t="s">
        <v>552</v>
      </c>
    </row>
    <row r="875" spans="1:20" ht="22.5" customHeight="1" x14ac:dyDescent="0.3">
      <c r="A875" s="649" t="s">
        <v>553</v>
      </c>
      <c r="B875" s="650"/>
      <c r="C875" s="650"/>
      <c r="D875" s="650"/>
      <c r="E875" s="650"/>
      <c r="F875" s="650"/>
      <c r="G875" s="650"/>
      <c r="H875" s="650"/>
      <c r="I875" s="651"/>
      <c r="J875" s="367">
        <v>0</v>
      </c>
    </row>
    <row r="876" spans="1:20" ht="22.5" customHeight="1" x14ac:dyDescent="0.3">
      <c r="A876" s="649" t="s">
        <v>695</v>
      </c>
      <c r="B876" s="650"/>
      <c r="C876" s="650"/>
      <c r="D876" s="650"/>
      <c r="E876" s="650"/>
      <c r="F876" s="650"/>
      <c r="G876" s="650"/>
      <c r="H876" s="650"/>
      <c r="I876" s="651"/>
      <c r="J876" s="367">
        <v>0</v>
      </c>
    </row>
    <row r="877" spans="1:20" ht="22.5" customHeight="1" thickBot="1" x14ac:dyDescent="0.35">
      <c r="A877" s="652" t="s">
        <v>725</v>
      </c>
      <c r="B877" s="653"/>
      <c r="C877" s="653"/>
      <c r="D877" s="653"/>
      <c r="E877" s="653"/>
      <c r="F877" s="653"/>
      <c r="G877" s="653"/>
      <c r="H877" s="653"/>
      <c r="I877" s="654"/>
      <c r="J877" s="368">
        <v>0</v>
      </c>
    </row>
    <row r="878" spans="1:20" ht="22.5" customHeight="1" x14ac:dyDescent="0.2">
      <c r="A878" s="658" t="s">
        <v>696</v>
      </c>
      <c r="B878" s="659"/>
      <c r="C878" s="659"/>
      <c r="D878" s="659"/>
      <c r="E878" s="659"/>
      <c r="F878" s="659"/>
      <c r="G878" s="659"/>
      <c r="H878" s="659"/>
      <c r="I878" s="660"/>
      <c r="J878" s="369">
        <f>+J874+J875+J877</f>
        <v>439115.75552714721</v>
      </c>
      <c r="K878" s="521"/>
    </row>
    <row r="879" spans="1:20" ht="36.75" customHeight="1" x14ac:dyDescent="0.3">
      <c r="A879" s="686" t="s">
        <v>674</v>
      </c>
      <c r="B879" s="687"/>
      <c r="C879" s="687"/>
      <c r="D879" s="687"/>
      <c r="E879" s="687"/>
      <c r="F879" s="687"/>
      <c r="G879" s="687"/>
      <c r="H879" s="687"/>
      <c r="I879" s="687"/>
      <c r="J879" s="688"/>
    </row>
    <row r="880" spans="1:20" ht="26.45" customHeight="1" x14ac:dyDescent="0.4">
      <c r="A880" s="683" t="s">
        <v>186</v>
      </c>
      <c r="B880" s="683"/>
      <c r="C880" s="683"/>
      <c r="D880" s="683"/>
      <c r="E880" s="683"/>
      <c r="F880" s="683"/>
      <c r="G880" s="683"/>
      <c r="H880" s="683"/>
      <c r="I880" s="683"/>
      <c r="J880" s="683"/>
      <c r="Q880" s="567" t="s">
        <v>577</v>
      </c>
      <c r="R880" s="567"/>
      <c r="S880" s="567"/>
      <c r="T880" s="567"/>
    </row>
    <row r="881" spans="1:22" s="5" customFormat="1" ht="34.5" customHeight="1" x14ac:dyDescent="0.3">
      <c r="A881" s="705" t="s">
        <v>447</v>
      </c>
      <c r="B881" s="706"/>
      <c r="C881" s="706"/>
      <c r="D881" s="706"/>
      <c r="E881" s="706"/>
      <c r="F881" s="706"/>
      <c r="G881" s="706"/>
      <c r="H881" s="706"/>
      <c r="I881" s="706"/>
      <c r="J881" s="706"/>
      <c r="K881" s="428"/>
    </row>
    <row r="882" spans="1:22" s="387" customFormat="1" x14ac:dyDescent="0.3">
      <c r="A882" s="707" t="s">
        <v>549</v>
      </c>
      <c r="B882" s="706"/>
      <c r="C882" s="706"/>
      <c r="D882" s="706"/>
      <c r="E882" s="706"/>
      <c r="F882" s="706"/>
      <c r="G882" s="706"/>
      <c r="H882" s="706"/>
      <c r="I882" s="706"/>
      <c r="J882" s="706"/>
      <c r="K882" s="428"/>
      <c r="L882" s="393">
        <v>439115.75552714721</v>
      </c>
      <c r="M882" s="5"/>
      <c r="N882" s="5"/>
      <c r="O882" s="5"/>
      <c r="P882" s="5"/>
    </row>
    <row r="883" spans="1:22" s="387" customFormat="1" x14ac:dyDescent="0.3">
      <c r="A883" s="707" t="s">
        <v>541</v>
      </c>
      <c r="B883" s="706"/>
      <c r="C883" s="706"/>
      <c r="D883" s="706"/>
      <c r="E883" s="706"/>
      <c r="F883" s="706"/>
      <c r="G883" s="706"/>
      <c r="H883" s="706"/>
      <c r="I883" s="706"/>
      <c r="J883" s="706"/>
      <c r="K883" s="428"/>
      <c r="L883" s="5"/>
      <c r="M883" s="5"/>
      <c r="N883" s="5"/>
      <c r="O883" s="5"/>
      <c r="P883" s="5"/>
      <c r="Q883" s="5"/>
    </row>
    <row r="884" spans="1:22" s="387" customFormat="1" ht="24" customHeight="1" x14ac:dyDescent="0.3">
      <c r="A884" s="689" t="s">
        <v>50</v>
      </c>
      <c r="B884" s="689" t="s">
        <v>51</v>
      </c>
      <c r="C884" s="691" t="s">
        <v>52</v>
      </c>
      <c r="D884" s="692"/>
      <c r="E884" s="693" t="s">
        <v>94</v>
      </c>
      <c r="F884" s="689" t="s">
        <v>95</v>
      </c>
      <c r="G884" s="689" t="s">
        <v>55</v>
      </c>
      <c r="H884" s="689" t="s">
        <v>96</v>
      </c>
      <c r="I884" s="599" t="s">
        <v>97</v>
      </c>
      <c r="J884" s="714" t="s">
        <v>58</v>
      </c>
      <c r="K884" s="428"/>
      <c r="L884" s="5"/>
      <c r="M884" s="5"/>
      <c r="N884" s="5"/>
      <c r="O884" s="5"/>
      <c r="P884" s="5"/>
      <c r="Q884" s="5"/>
    </row>
    <row r="885" spans="1:22" s="387" customFormat="1" ht="74.25" customHeight="1" x14ac:dyDescent="0.3">
      <c r="A885" s="690"/>
      <c r="B885" s="690"/>
      <c r="C885" s="32" t="s">
        <v>59</v>
      </c>
      <c r="D885" s="32" t="s">
        <v>60</v>
      </c>
      <c r="E885" s="694"/>
      <c r="F885" s="690"/>
      <c r="G885" s="690"/>
      <c r="H885" s="690"/>
      <c r="I885" s="600" t="s">
        <v>98</v>
      </c>
      <c r="J885" s="715"/>
      <c r="K885" s="428"/>
      <c r="L885" s="5"/>
      <c r="M885" s="5"/>
      <c r="N885" s="5"/>
      <c r="O885" s="5"/>
      <c r="P885" s="5"/>
      <c r="Q885" s="5"/>
    </row>
    <row r="886" spans="1:22" s="555" customFormat="1" ht="33.75" customHeight="1" x14ac:dyDescent="0.25">
      <c r="A886" s="693" t="s">
        <v>542</v>
      </c>
      <c r="B886" s="59">
        <v>33</v>
      </c>
      <c r="C886" s="59">
        <v>315</v>
      </c>
      <c r="D886" s="59"/>
      <c r="E886" s="59">
        <v>1</v>
      </c>
      <c r="F886" s="59" t="s">
        <v>144</v>
      </c>
      <c r="G886" s="59" t="s">
        <v>104</v>
      </c>
      <c r="H886" s="61" t="s">
        <v>543</v>
      </c>
      <c r="I886" s="602">
        <f>7412000/1936.27</f>
        <v>3827.9785360512737</v>
      </c>
      <c r="J886" s="602">
        <f xml:space="preserve"> I886*100</f>
        <v>382797.85360512737</v>
      </c>
      <c r="K886" s="435"/>
    </row>
    <row r="887" spans="1:22" s="24" customFormat="1" ht="33.75" customHeight="1" x14ac:dyDescent="0.25">
      <c r="A887" s="694"/>
      <c r="B887" s="59"/>
      <c r="C887" s="59">
        <v>621</v>
      </c>
      <c r="D887" s="59">
        <v>1</v>
      </c>
      <c r="E887" s="59"/>
      <c r="F887" s="59"/>
      <c r="G887" s="59"/>
      <c r="H887" s="61"/>
      <c r="I887" s="602"/>
      <c r="J887" s="602"/>
      <c r="K887" s="435"/>
    </row>
    <row r="888" spans="1:22" s="594" customFormat="1" ht="31.5" customHeight="1" x14ac:dyDescent="0.3">
      <c r="A888" s="27" t="s">
        <v>544</v>
      </c>
      <c r="B888" s="27"/>
      <c r="C888" s="27">
        <v>621</v>
      </c>
      <c r="D888" s="27">
        <v>2</v>
      </c>
      <c r="E888" s="27">
        <v>1</v>
      </c>
      <c r="F888" s="27" t="s">
        <v>117</v>
      </c>
      <c r="G888" s="27">
        <v>1</v>
      </c>
      <c r="H888" s="33" t="s">
        <v>545</v>
      </c>
      <c r="I888" s="601">
        <f>185000/1936.27</f>
        <v>95.544526331555005</v>
      </c>
      <c r="J888" s="601">
        <f xml:space="preserve"> I888*100</f>
        <v>9554.4526331555007</v>
      </c>
      <c r="K888" s="443"/>
    </row>
    <row r="889" spans="1:22" ht="18" customHeight="1" x14ac:dyDescent="0.3">
      <c r="A889" s="636" t="s">
        <v>712</v>
      </c>
      <c r="B889" s="637"/>
      <c r="C889" s="637"/>
      <c r="D889" s="637"/>
      <c r="E889" s="637"/>
      <c r="F889" s="637"/>
      <c r="G889" s="637"/>
      <c r="H889" s="637"/>
      <c r="I889" s="638"/>
      <c r="J889" s="87">
        <f>SUM(J886:J888)</f>
        <v>392352.30623828288</v>
      </c>
    </row>
    <row r="890" spans="1:22" s="564" customFormat="1" ht="17.25" customHeight="1" x14ac:dyDescent="0.25">
      <c r="A890" s="634" t="s">
        <v>312</v>
      </c>
      <c r="B890" s="634"/>
      <c r="C890" s="634"/>
      <c r="D890" s="634"/>
      <c r="E890" s="634"/>
      <c r="F890" s="634"/>
      <c r="G890" s="634"/>
      <c r="H890" s="634"/>
      <c r="I890" s="634"/>
      <c r="J890" s="346">
        <v>52708.75</v>
      </c>
      <c r="K890" s="563"/>
    </row>
    <row r="891" spans="1:22" ht="18" customHeight="1" x14ac:dyDescent="0.3">
      <c r="A891" s="636" t="s">
        <v>81</v>
      </c>
      <c r="B891" s="637"/>
      <c r="C891" s="637"/>
      <c r="D891" s="637"/>
      <c r="E891" s="637"/>
      <c r="F891" s="637"/>
      <c r="G891" s="637"/>
      <c r="H891" s="637"/>
      <c r="I891" s="638"/>
      <c r="J891" s="87">
        <f>J889+J890</f>
        <v>445061.05623828288</v>
      </c>
    </row>
    <row r="892" spans="1:22" s="612" customFormat="1" ht="17.25" customHeight="1" x14ac:dyDescent="0.3">
      <c r="A892" s="521"/>
      <c r="B892" s="521"/>
      <c r="C892" s="521"/>
      <c r="D892" s="521"/>
      <c r="E892" s="521"/>
      <c r="F892" s="521"/>
      <c r="G892" s="521"/>
      <c r="H892" s="521"/>
      <c r="I892" s="5"/>
      <c r="J892" s="521"/>
      <c r="K892" s="428"/>
      <c r="L892" s="564"/>
      <c r="M892" s="564"/>
      <c r="N892" s="564"/>
      <c r="O892" s="564"/>
      <c r="P892" s="564"/>
      <c r="Q892" s="564"/>
      <c r="R892" s="564"/>
      <c r="S892" s="564"/>
      <c r="T892" s="564"/>
      <c r="U892" s="564"/>
      <c r="V892" s="564"/>
    </row>
    <row r="893" spans="1:22" s="564" customFormat="1" ht="17.25" customHeight="1" x14ac:dyDescent="0.3">
      <c r="A893" s="635" t="s">
        <v>713</v>
      </c>
      <c r="B893" s="635"/>
      <c r="C893" s="635"/>
      <c r="D893" s="635"/>
      <c r="E893" s="635"/>
      <c r="F893" s="635"/>
      <c r="G893" s="635"/>
      <c r="H893" s="635"/>
      <c r="I893" s="635"/>
      <c r="J893" s="635"/>
      <c r="K893" s="428"/>
    </row>
    <row r="894" spans="1:22" ht="22.5" customHeight="1" thickBot="1" x14ac:dyDescent="0.3">
      <c r="A894" s="595"/>
      <c r="B894" s="597"/>
      <c r="C894" s="597"/>
      <c r="D894" s="597"/>
      <c r="E894" s="597"/>
      <c r="F894" s="597"/>
      <c r="G894" s="597"/>
      <c r="H894" s="597"/>
      <c r="I894" s="598"/>
      <c r="J894" s="597"/>
      <c r="K894" s="521"/>
    </row>
    <row r="895" spans="1:22" ht="24.95" customHeight="1" thickBot="1" x14ac:dyDescent="0.35">
      <c r="A895" s="427" t="s">
        <v>679</v>
      </c>
      <c r="B895" s="527"/>
      <c r="C895" s="527"/>
      <c r="D895" s="527"/>
      <c r="E895" s="527"/>
      <c r="F895" s="527"/>
      <c r="G895" s="527"/>
      <c r="H895" s="527"/>
      <c r="I895" s="527"/>
      <c r="J895" s="527"/>
    </row>
    <row r="896" spans="1:22" s="26" customFormat="1" ht="21.75" customHeight="1" x14ac:dyDescent="0.2">
      <c r="A896" s="646" t="s">
        <v>551</v>
      </c>
      <c r="B896" s="647"/>
      <c r="C896" s="647"/>
      <c r="D896" s="647"/>
      <c r="E896" s="647"/>
      <c r="F896" s="647"/>
      <c r="G896" s="647"/>
      <c r="H896" s="647"/>
      <c r="I896" s="648"/>
      <c r="J896" s="366"/>
    </row>
    <row r="897" spans="1:17" ht="18.75" customHeight="1" x14ac:dyDescent="0.3">
      <c r="A897" s="649" t="s">
        <v>553</v>
      </c>
      <c r="B897" s="650"/>
      <c r="C897" s="650"/>
      <c r="D897" s="650"/>
      <c r="E897" s="650"/>
      <c r="F897" s="650"/>
      <c r="G897" s="650"/>
      <c r="H897" s="650"/>
      <c r="I897" s="651"/>
      <c r="J897" s="367">
        <v>0</v>
      </c>
    </row>
    <row r="898" spans="1:17" ht="18.75" customHeight="1" x14ac:dyDescent="0.3">
      <c r="A898" s="649" t="s">
        <v>695</v>
      </c>
      <c r="B898" s="650"/>
      <c r="C898" s="650"/>
      <c r="D898" s="650"/>
      <c r="E898" s="650"/>
      <c r="F898" s="650"/>
      <c r="G898" s="650"/>
      <c r="H898" s="650"/>
      <c r="I898" s="651"/>
      <c r="J898" s="367">
        <v>52708.75</v>
      </c>
    </row>
    <row r="899" spans="1:17" ht="18.75" customHeight="1" thickBot="1" x14ac:dyDescent="0.35">
      <c r="A899" s="652" t="s">
        <v>725</v>
      </c>
      <c r="B899" s="653"/>
      <c r="C899" s="653"/>
      <c r="D899" s="653"/>
      <c r="E899" s="653"/>
      <c r="F899" s="653"/>
      <c r="G899" s="653"/>
      <c r="H899" s="653"/>
      <c r="I899" s="654"/>
      <c r="J899" s="368">
        <v>0</v>
      </c>
    </row>
    <row r="900" spans="1:17" ht="17.25" customHeight="1" thickBot="1" x14ac:dyDescent="0.35">
      <c r="A900" s="658" t="s">
        <v>722</v>
      </c>
      <c r="B900" s="659"/>
      <c r="C900" s="659"/>
      <c r="D900" s="659"/>
      <c r="E900" s="659"/>
      <c r="F900" s="659"/>
      <c r="G900" s="659"/>
      <c r="H900" s="659"/>
      <c r="I900" s="660"/>
      <c r="J900" s="366">
        <v>1500400</v>
      </c>
      <c r="K900" s="428" t="s">
        <v>552</v>
      </c>
      <c r="L900" s="521">
        <f>J926-9998292.43</f>
        <v>-7518832.4100000001</v>
      </c>
    </row>
    <row r="901" spans="1:17" ht="17.25" customHeight="1" x14ac:dyDescent="0.3">
      <c r="A901" s="658" t="s">
        <v>696</v>
      </c>
      <c r="B901" s="659"/>
      <c r="C901" s="659"/>
      <c r="D901" s="659"/>
      <c r="E901" s="659"/>
      <c r="F901" s="659"/>
      <c r="G901" s="659"/>
      <c r="H901" s="659"/>
      <c r="I901" s="660"/>
      <c r="J901" s="366">
        <f>SUM(J898:J900)</f>
        <v>1553108.75</v>
      </c>
      <c r="L901" s="521">
        <f>J927-9998292.43</f>
        <v>904290.58999999985</v>
      </c>
    </row>
    <row r="902" spans="1:17" ht="66.75" customHeight="1" thickBot="1" x14ac:dyDescent="0.35">
      <c r="A902" s="686" t="s">
        <v>677</v>
      </c>
      <c r="B902" s="687"/>
      <c r="C902" s="687"/>
      <c r="D902" s="687"/>
      <c r="E902" s="687"/>
      <c r="F902" s="687"/>
      <c r="G902" s="687"/>
      <c r="H902" s="687"/>
      <c r="I902" s="687"/>
      <c r="J902" s="688"/>
    </row>
    <row r="903" spans="1:17" s="591" customFormat="1" ht="41.25" customHeight="1" thickBot="1" x14ac:dyDescent="0.35">
      <c r="A903" s="702" t="s">
        <v>318</v>
      </c>
      <c r="B903" s="703"/>
      <c r="C903" s="703"/>
      <c r="D903" s="703"/>
      <c r="E903" s="703"/>
      <c r="F903" s="703"/>
      <c r="G903" s="703"/>
      <c r="H903" s="703"/>
      <c r="I903" s="703"/>
      <c r="J903" s="704"/>
      <c r="K903" s="589"/>
      <c r="L903" s="590"/>
      <c r="M903" s="590"/>
      <c r="N903" s="590"/>
      <c r="O903" s="590"/>
      <c r="P903" s="590"/>
    </row>
    <row r="904" spans="1:17" s="593" customFormat="1" ht="35.25" customHeight="1" thickTop="1" thickBot="1" x14ac:dyDescent="0.35">
      <c r="A904" s="677" t="s">
        <v>319</v>
      </c>
      <c r="B904" s="678"/>
      <c r="C904" s="678"/>
      <c r="D904" s="678"/>
      <c r="E904" s="678"/>
      <c r="F904" s="678"/>
      <c r="G904" s="678"/>
      <c r="H904" s="678"/>
      <c r="I904" s="678"/>
      <c r="J904" s="679"/>
      <c r="K904" s="589"/>
      <c r="L904" s="592"/>
      <c r="M904" s="592"/>
      <c r="N904" s="592"/>
      <c r="O904" s="592"/>
      <c r="P904" s="592"/>
      <c r="Q904" s="592"/>
    </row>
    <row r="905" spans="1:17" s="387" customFormat="1" ht="26.25" customHeight="1" thickTop="1" x14ac:dyDescent="0.35">
      <c r="A905" s="701" t="s">
        <v>200</v>
      </c>
      <c r="B905" s="701"/>
      <c r="C905" s="701"/>
      <c r="D905" s="701"/>
      <c r="E905" s="701"/>
      <c r="F905" s="701"/>
      <c r="G905" s="701"/>
      <c r="H905" s="701"/>
      <c r="I905" s="701"/>
      <c r="J905" s="701"/>
      <c r="K905" s="428"/>
      <c r="L905" s="5"/>
      <c r="M905" s="5"/>
      <c r="N905" s="5"/>
      <c r="O905" s="5"/>
      <c r="P905" s="5"/>
      <c r="Q905" s="5"/>
    </row>
    <row r="906" spans="1:17" s="387" customFormat="1" ht="20.25" customHeight="1" x14ac:dyDescent="0.3">
      <c r="A906" s="684" t="s">
        <v>449</v>
      </c>
      <c r="B906" s="684"/>
      <c r="C906" s="684"/>
      <c r="D906" s="684"/>
      <c r="E906" s="684"/>
      <c r="F906" s="684"/>
      <c r="G906" s="684"/>
      <c r="H906" s="684"/>
      <c r="I906" s="684"/>
      <c r="J906" s="684"/>
      <c r="K906" s="428"/>
      <c r="L906" s="5"/>
      <c r="M906" s="5"/>
      <c r="N906" s="5"/>
      <c r="O906" s="5"/>
      <c r="P906" s="5"/>
      <c r="Q906" s="5"/>
    </row>
    <row r="907" spans="1:17" s="26" customFormat="1" ht="20.25" customHeight="1" x14ac:dyDescent="0.3">
      <c r="A907" s="457" t="s">
        <v>450</v>
      </c>
      <c r="B907" s="457"/>
      <c r="C907" s="457"/>
      <c r="D907" s="457"/>
      <c r="E907" s="457"/>
      <c r="F907" s="457"/>
      <c r="G907" s="457"/>
      <c r="H907" s="457"/>
      <c r="I907" s="457"/>
      <c r="J907" s="457"/>
      <c r="K907" s="428"/>
    </row>
    <row r="908" spans="1:17" s="26" customFormat="1" ht="20.25" customHeight="1" x14ac:dyDescent="0.3">
      <c r="A908" s="684" t="s">
        <v>451</v>
      </c>
      <c r="B908" s="684"/>
      <c r="C908" s="684"/>
      <c r="D908" s="684"/>
      <c r="E908" s="684"/>
      <c r="F908" s="684"/>
      <c r="G908" s="684"/>
      <c r="H908" s="684"/>
      <c r="I908" s="684"/>
      <c r="J908" s="684"/>
      <c r="K908" s="430"/>
    </row>
    <row r="909" spans="1:17" s="26" customFormat="1" ht="30" customHeight="1" x14ac:dyDescent="0.3">
      <c r="A909" s="708" t="s">
        <v>164</v>
      </c>
      <c r="B909" s="708" t="s">
        <v>51</v>
      </c>
      <c r="C909" s="708" t="s">
        <v>52</v>
      </c>
      <c r="D909" s="708"/>
      <c r="E909" s="881" t="s">
        <v>53</v>
      </c>
      <c r="F909" s="668" t="s">
        <v>54</v>
      </c>
      <c r="G909" s="668" t="s">
        <v>55</v>
      </c>
      <c r="H909" s="695" t="s">
        <v>56</v>
      </c>
      <c r="I909" s="697" t="s">
        <v>57</v>
      </c>
      <c r="J909" s="699" t="s">
        <v>58</v>
      </c>
      <c r="K909" s="428"/>
    </row>
    <row r="910" spans="1:17" s="26" customFormat="1" ht="16.5" customHeight="1" x14ac:dyDescent="0.3">
      <c r="A910" s="668"/>
      <c r="B910" s="668"/>
      <c r="C910" s="117" t="s">
        <v>59</v>
      </c>
      <c r="D910" s="117" t="s">
        <v>60</v>
      </c>
      <c r="E910" s="882"/>
      <c r="F910" s="670"/>
      <c r="G910" s="670"/>
      <c r="H910" s="696"/>
      <c r="I910" s="698"/>
      <c r="J910" s="700"/>
      <c r="K910" s="428"/>
    </row>
    <row r="911" spans="1:17" s="26" customFormat="1" ht="19.5" customHeight="1" x14ac:dyDescent="0.3">
      <c r="A911" s="668" t="s">
        <v>320</v>
      </c>
      <c r="B911" s="25">
        <v>11</v>
      </c>
      <c r="C911" s="500">
        <v>173</v>
      </c>
      <c r="D911" s="25"/>
      <c r="E911" s="485" t="s">
        <v>321</v>
      </c>
      <c r="F911" s="500" t="s">
        <v>269</v>
      </c>
      <c r="G911" s="500">
        <v>2</v>
      </c>
      <c r="H911" s="34">
        <v>0.87281215946123214</v>
      </c>
      <c r="I911" s="35">
        <v>0.73853336569796568</v>
      </c>
      <c r="J911" s="25">
        <v>0</v>
      </c>
      <c r="K911" s="428"/>
    </row>
    <row r="912" spans="1:17" s="26" customFormat="1" ht="19.5" customHeight="1" x14ac:dyDescent="0.3">
      <c r="A912" s="669"/>
      <c r="B912" s="25"/>
      <c r="C912" s="500">
        <v>174</v>
      </c>
      <c r="D912" s="25"/>
      <c r="E912" s="485" t="s">
        <v>322</v>
      </c>
      <c r="F912" s="500" t="s">
        <v>257</v>
      </c>
      <c r="G912" s="500"/>
      <c r="H912" s="34">
        <v>0</v>
      </c>
      <c r="I912" s="35">
        <v>0</v>
      </c>
      <c r="J912" s="25">
        <v>0</v>
      </c>
      <c r="K912" s="428"/>
    </row>
    <row r="913" spans="1:11" s="26" customFormat="1" ht="19.5" customHeight="1" x14ac:dyDescent="0.3">
      <c r="A913" s="669"/>
      <c r="B913" s="25"/>
      <c r="C913" s="500">
        <v>175</v>
      </c>
      <c r="D913" s="25"/>
      <c r="E913" s="485">
        <v>50</v>
      </c>
      <c r="F913" s="500" t="s">
        <v>269</v>
      </c>
      <c r="G913" s="500">
        <v>2</v>
      </c>
      <c r="H913" s="34">
        <v>0.3356969844081662</v>
      </c>
      <c r="I913" s="35">
        <v>0.28405129449921757</v>
      </c>
      <c r="J913" s="25">
        <v>0</v>
      </c>
      <c r="K913" s="428"/>
    </row>
    <row r="914" spans="1:11" s="24" customFormat="1" ht="19.5" customHeight="1" x14ac:dyDescent="0.3">
      <c r="A914" s="670"/>
      <c r="B914" s="25"/>
      <c r="C914" s="500">
        <v>176</v>
      </c>
      <c r="D914" s="25"/>
      <c r="E914" s="485">
        <v>70</v>
      </c>
      <c r="F914" s="500" t="s">
        <v>269</v>
      </c>
      <c r="G914" s="500">
        <v>3</v>
      </c>
      <c r="H914" s="34">
        <v>0.36151982936264054</v>
      </c>
      <c r="I914" s="35">
        <v>0.32536784642637651</v>
      </c>
      <c r="J914" s="25">
        <v>0</v>
      </c>
      <c r="K914" s="428"/>
    </row>
    <row r="915" spans="1:11" s="26" customFormat="1" ht="15.75" customHeight="1" x14ac:dyDescent="0.2">
      <c r="A915" s="152"/>
      <c r="B915" s="79"/>
      <c r="C915" s="65"/>
      <c r="D915" s="79"/>
      <c r="E915" s="80"/>
      <c r="F915" s="65"/>
      <c r="G915" s="65"/>
      <c r="H915" s="66"/>
      <c r="I915" s="81"/>
      <c r="J915" s="79"/>
      <c r="K915" s="431"/>
    </row>
    <row r="916" spans="1:11" s="26" customFormat="1" ht="26.45" customHeight="1" x14ac:dyDescent="0.35">
      <c r="A916" s="701" t="s">
        <v>186</v>
      </c>
      <c r="B916" s="701"/>
      <c r="C916" s="701"/>
      <c r="D916" s="701"/>
      <c r="E916" s="701"/>
      <c r="F916" s="701"/>
      <c r="G916" s="701"/>
      <c r="H916" s="701"/>
      <c r="I916" s="701"/>
      <c r="J916" s="701"/>
      <c r="K916" s="428"/>
    </row>
    <row r="917" spans="1:11" s="26" customFormat="1" ht="18" customHeight="1" x14ac:dyDescent="0.3">
      <c r="A917" s="684" t="s">
        <v>452</v>
      </c>
      <c r="B917" s="684"/>
      <c r="C917" s="684"/>
      <c r="D917" s="684"/>
      <c r="E917" s="684"/>
      <c r="F917" s="684"/>
      <c r="G917" s="684"/>
      <c r="H917" s="684"/>
      <c r="I917" s="684"/>
      <c r="J917" s="684"/>
      <c r="K917" s="428"/>
    </row>
    <row r="918" spans="1:11" s="26" customFormat="1" ht="19.5" customHeight="1" x14ac:dyDescent="0.3">
      <c r="A918" s="737" t="s">
        <v>453</v>
      </c>
      <c r="B918" s="737"/>
      <c r="C918" s="737"/>
      <c r="D918" s="737"/>
      <c r="E918" s="737"/>
      <c r="F918" s="737"/>
      <c r="G918" s="737"/>
      <c r="H918" s="737"/>
      <c r="I918" s="737"/>
      <c r="J918" s="737"/>
      <c r="K918" s="428"/>
    </row>
    <row r="919" spans="1:11" s="26" customFormat="1" ht="18.75" customHeight="1" x14ac:dyDescent="0.3">
      <c r="A919" s="684" t="s">
        <v>578</v>
      </c>
      <c r="B919" s="684"/>
      <c r="C919" s="684"/>
      <c r="D919" s="684"/>
      <c r="E919" s="684"/>
      <c r="F919" s="684"/>
      <c r="G919" s="684"/>
      <c r="H919" s="684"/>
      <c r="I919" s="684"/>
      <c r="J919" s="684"/>
      <c r="K919" s="428"/>
    </row>
    <row r="920" spans="1:11" s="45" customFormat="1" ht="21" customHeight="1" x14ac:dyDescent="0.3">
      <c r="A920" s="668" t="s">
        <v>50</v>
      </c>
      <c r="B920" s="668" t="s">
        <v>51</v>
      </c>
      <c r="C920" s="720" t="s">
        <v>52</v>
      </c>
      <c r="D920" s="721"/>
      <c r="E920" s="664" t="s">
        <v>94</v>
      </c>
      <c r="F920" s="668" t="s">
        <v>95</v>
      </c>
      <c r="G920" s="668" t="s">
        <v>55</v>
      </c>
      <c r="H920" s="671" t="s">
        <v>96</v>
      </c>
      <c r="I920" s="50" t="s">
        <v>97</v>
      </c>
      <c r="J920" s="673" t="s">
        <v>241</v>
      </c>
      <c r="K920" s="428"/>
    </row>
    <row r="921" spans="1:11" s="45" customFormat="1" ht="21" customHeight="1" x14ac:dyDescent="0.3">
      <c r="A921" s="670"/>
      <c r="B921" s="670"/>
      <c r="C921" s="25" t="s">
        <v>59</v>
      </c>
      <c r="D921" s="25" t="s">
        <v>60</v>
      </c>
      <c r="E921" s="722"/>
      <c r="F921" s="670"/>
      <c r="G921" s="670"/>
      <c r="H921" s="672"/>
      <c r="I921" s="51" t="s">
        <v>98</v>
      </c>
      <c r="J921" s="674"/>
      <c r="K921" s="428"/>
    </row>
    <row r="922" spans="1:11" s="26" customFormat="1" x14ac:dyDescent="0.3">
      <c r="A922" s="614" t="s">
        <v>720</v>
      </c>
      <c r="B922" s="500">
        <v>11</v>
      </c>
      <c r="C922" s="500">
        <v>100</v>
      </c>
      <c r="D922" s="500"/>
      <c r="E922" s="500" t="s">
        <v>104</v>
      </c>
      <c r="F922" s="500" t="s">
        <v>100</v>
      </c>
      <c r="G922" s="500" t="s">
        <v>104</v>
      </c>
      <c r="H922" s="485" t="s">
        <v>323</v>
      </c>
      <c r="I922" s="35">
        <v>84231.23</v>
      </c>
      <c r="J922" s="34">
        <f>I922*100</f>
        <v>8423123</v>
      </c>
      <c r="K922" s="428"/>
    </row>
    <row r="923" spans="1:11" s="26" customFormat="1" ht="15.75" customHeight="1" x14ac:dyDescent="0.3">
      <c r="A923" s="32" t="s">
        <v>324</v>
      </c>
      <c r="B923" s="32"/>
      <c r="C923" s="27">
        <v>313</v>
      </c>
      <c r="D923" s="32"/>
      <c r="E923" s="33"/>
      <c r="F923" s="27" t="s">
        <v>325</v>
      </c>
      <c r="G923" s="27"/>
      <c r="H923" s="29"/>
      <c r="I923" s="30">
        <v>263.39</v>
      </c>
      <c r="J923" s="162"/>
      <c r="K923" s="428"/>
    </row>
    <row r="924" spans="1:11" ht="15.75" customHeight="1" x14ac:dyDescent="0.3">
      <c r="A924" s="32" t="s">
        <v>324</v>
      </c>
      <c r="B924" s="32"/>
      <c r="C924" s="27">
        <v>314</v>
      </c>
      <c r="D924" s="32"/>
      <c r="E924" s="33"/>
      <c r="F924" s="27" t="s">
        <v>325</v>
      </c>
      <c r="G924" s="27"/>
      <c r="H924" s="29"/>
      <c r="I924" s="30">
        <v>178.18</v>
      </c>
      <c r="J924" s="162"/>
    </row>
    <row r="925" spans="1:11" ht="15.75" customHeight="1" x14ac:dyDescent="0.3">
      <c r="A925" s="32" t="s">
        <v>324</v>
      </c>
      <c r="B925" s="32"/>
      <c r="C925" s="27">
        <v>315</v>
      </c>
      <c r="D925" s="32"/>
      <c r="E925" s="33"/>
      <c r="F925" s="27" t="s">
        <v>325</v>
      </c>
      <c r="G925" s="27"/>
      <c r="H925" s="29"/>
      <c r="I925" s="30">
        <v>263.39</v>
      </c>
      <c r="J925" s="163"/>
    </row>
    <row r="926" spans="1:11" ht="24.95" customHeight="1" x14ac:dyDescent="0.3">
      <c r="A926" s="639" t="s">
        <v>252</v>
      </c>
      <c r="B926" s="640"/>
      <c r="C926" s="640"/>
      <c r="D926" s="640"/>
      <c r="E926" s="640"/>
      <c r="F926" s="640"/>
      <c r="G926" s="640"/>
      <c r="H926" s="640"/>
      <c r="I926" s="641"/>
      <c r="J926" s="44">
        <v>2479460.02</v>
      </c>
    </row>
    <row r="927" spans="1:11" ht="24.95" customHeight="1" x14ac:dyDescent="0.3">
      <c r="A927" s="667" t="s">
        <v>154</v>
      </c>
      <c r="B927" s="667"/>
      <c r="C927" s="667"/>
      <c r="D927" s="667"/>
      <c r="E927" s="667"/>
      <c r="F927" s="667"/>
      <c r="G927" s="667"/>
      <c r="H927" s="667"/>
      <c r="I927" s="667"/>
      <c r="J927" s="44">
        <f>SUM(J922:J926)</f>
        <v>10902583.02</v>
      </c>
    </row>
    <row r="928" spans="1:11" s="372" customFormat="1" ht="32.25" customHeight="1" x14ac:dyDescent="0.25">
      <c r="A928" s="902" t="s">
        <v>454</v>
      </c>
      <c r="B928" s="902"/>
      <c r="C928" s="902"/>
      <c r="D928" s="902"/>
      <c r="E928" s="902"/>
      <c r="F928" s="902"/>
      <c r="G928" s="902"/>
      <c r="H928" s="902"/>
      <c r="I928" s="902"/>
      <c r="J928" s="902"/>
      <c r="K928" s="435"/>
    </row>
    <row r="929" spans="1:17" ht="24.75" customHeight="1" x14ac:dyDescent="0.3">
      <c r="A929" s="164" t="s">
        <v>109</v>
      </c>
      <c r="B929" s="27">
        <v>11</v>
      </c>
      <c r="C929" s="27">
        <v>214</v>
      </c>
      <c r="D929" s="27"/>
      <c r="E929" s="27"/>
      <c r="F929" s="27" t="s">
        <v>110</v>
      </c>
      <c r="G929" s="27"/>
      <c r="H929" s="33"/>
      <c r="I929" s="30">
        <v>39.659999999999997</v>
      </c>
      <c r="J929" s="165" t="s">
        <v>326</v>
      </c>
    </row>
    <row r="930" spans="1:17" ht="14.25" customHeight="1" x14ac:dyDescent="0.3">
      <c r="A930" s="399"/>
      <c r="B930" s="104"/>
      <c r="C930" s="104"/>
      <c r="D930" s="104"/>
      <c r="E930" s="104"/>
      <c r="F930" s="104"/>
      <c r="G930" s="104"/>
      <c r="H930" s="400"/>
      <c r="I930" s="108"/>
      <c r="J930" s="401"/>
    </row>
    <row r="931" spans="1:17" ht="45.75" customHeight="1" x14ac:dyDescent="0.3">
      <c r="A931" s="635" t="s">
        <v>714</v>
      </c>
      <c r="B931" s="635"/>
      <c r="C931" s="635"/>
      <c r="D931" s="635"/>
      <c r="E931" s="635"/>
      <c r="F931" s="635"/>
      <c r="G931" s="635"/>
      <c r="H931" s="635"/>
      <c r="I931" s="635"/>
      <c r="J931" s="635"/>
    </row>
    <row r="932" spans="1:17" ht="24" customHeight="1" x14ac:dyDescent="0.3">
      <c r="A932" s="841" t="s">
        <v>327</v>
      </c>
      <c r="B932" s="841"/>
      <c r="C932" s="841"/>
      <c r="D932" s="841"/>
      <c r="E932" s="841"/>
      <c r="F932" s="841"/>
      <c r="G932" s="841"/>
      <c r="H932" s="841"/>
      <c r="I932" s="841"/>
      <c r="J932" s="841"/>
    </row>
    <row r="933" spans="1:17" ht="6" customHeight="1" thickBot="1" x14ac:dyDescent="0.35">
      <c r="A933" s="477"/>
      <c r="B933" s="477"/>
      <c r="C933" s="477"/>
      <c r="D933" s="477"/>
      <c r="E933" s="477"/>
      <c r="F933" s="477"/>
      <c r="G933" s="477"/>
      <c r="H933" s="477"/>
      <c r="I933" s="477"/>
      <c r="J933" s="477"/>
    </row>
    <row r="934" spans="1:17" ht="24.95" customHeight="1" thickBot="1" x14ac:dyDescent="0.35">
      <c r="A934" s="427" t="s">
        <v>633</v>
      </c>
      <c r="B934" s="527"/>
      <c r="C934" s="527"/>
      <c r="D934" s="527"/>
      <c r="E934" s="527"/>
      <c r="F934" s="527"/>
      <c r="G934" s="527"/>
      <c r="H934" s="527"/>
      <c r="I934" s="527"/>
      <c r="J934" s="527"/>
    </row>
    <row r="935" spans="1:17" s="26" customFormat="1" ht="21.75" customHeight="1" x14ac:dyDescent="0.3">
      <c r="A935" s="646" t="s">
        <v>551</v>
      </c>
      <c r="B935" s="647"/>
      <c r="C935" s="647"/>
      <c r="D935" s="647"/>
      <c r="E935" s="647"/>
      <c r="F935" s="647"/>
      <c r="G935" s="647"/>
      <c r="H935" s="647"/>
      <c r="I935" s="648"/>
      <c r="J935" s="366">
        <v>10168441.970000001</v>
      </c>
      <c r="K935" s="428" t="s">
        <v>552</v>
      </c>
    </row>
    <row r="936" spans="1:17" ht="18.75" customHeight="1" x14ac:dyDescent="0.3">
      <c r="A936" s="649" t="s">
        <v>553</v>
      </c>
      <c r="B936" s="650"/>
      <c r="C936" s="650"/>
      <c r="D936" s="650"/>
      <c r="E936" s="650"/>
      <c r="F936" s="650"/>
      <c r="G936" s="650"/>
      <c r="H936" s="650"/>
      <c r="I936" s="651"/>
      <c r="J936" s="367">
        <v>321168.33</v>
      </c>
    </row>
    <row r="937" spans="1:17" ht="18.75" customHeight="1" x14ac:dyDescent="0.3">
      <c r="A937" s="649" t="s">
        <v>695</v>
      </c>
      <c r="B937" s="650"/>
      <c r="C937" s="650"/>
      <c r="D937" s="650"/>
      <c r="E937" s="650"/>
      <c r="F937" s="650"/>
      <c r="G937" s="650"/>
      <c r="H937" s="650"/>
      <c r="I937" s="651"/>
      <c r="J937" s="367">
        <v>343984.65</v>
      </c>
    </row>
    <row r="938" spans="1:17" ht="18.75" customHeight="1" thickBot="1" x14ac:dyDescent="0.35">
      <c r="A938" s="652" t="s">
        <v>725</v>
      </c>
      <c r="B938" s="653"/>
      <c r="C938" s="653"/>
      <c r="D938" s="653"/>
      <c r="E938" s="653"/>
      <c r="F938" s="653"/>
      <c r="G938" s="653"/>
      <c r="H938" s="653"/>
      <c r="I938" s="654"/>
      <c r="J938" s="368">
        <v>0</v>
      </c>
    </row>
    <row r="939" spans="1:17" ht="17.25" customHeight="1" x14ac:dyDescent="0.2">
      <c r="A939" s="658" t="s">
        <v>696</v>
      </c>
      <c r="B939" s="659"/>
      <c r="C939" s="659"/>
      <c r="D939" s="659"/>
      <c r="E939" s="659"/>
      <c r="F939" s="659"/>
      <c r="G939" s="659"/>
      <c r="H939" s="659"/>
      <c r="I939" s="660"/>
      <c r="J939" s="369">
        <f>SUM(J935:J938)</f>
        <v>10833594.950000001</v>
      </c>
      <c r="K939" s="521"/>
    </row>
    <row r="940" spans="1:17" ht="74.25" customHeight="1" x14ac:dyDescent="0.3">
      <c r="A940" s="686" t="s">
        <v>654</v>
      </c>
      <c r="B940" s="687"/>
      <c r="C940" s="687"/>
      <c r="D940" s="687"/>
      <c r="E940" s="687"/>
      <c r="F940" s="687"/>
      <c r="G940" s="687"/>
      <c r="H940" s="687"/>
      <c r="I940" s="687"/>
      <c r="J940" s="688"/>
    </row>
    <row r="941" spans="1:17" ht="14.25" customHeight="1" x14ac:dyDescent="0.3">
      <c r="A941" s="584"/>
      <c r="B941" s="584"/>
      <c r="C941" s="584"/>
      <c r="D941" s="584"/>
      <c r="E941" s="584"/>
      <c r="F941" s="584"/>
      <c r="G941" s="584"/>
      <c r="H941" s="584"/>
      <c r="I941" s="584"/>
      <c r="J941" s="584"/>
    </row>
    <row r="942" spans="1:17" s="5" customFormat="1" ht="26.45" customHeight="1" x14ac:dyDescent="0.4">
      <c r="A942" s="683" t="s">
        <v>49</v>
      </c>
      <c r="B942" s="683"/>
      <c r="C942" s="683"/>
      <c r="D942" s="683"/>
      <c r="E942" s="683"/>
      <c r="F942" s="683"/>
      <c r="G942" s="683"/>
      <c r="H942" s="683"/>
      <c r="I942" s="683"/>
      <c r="J942" s="683"/>
      <c r="K942" s="428"/>
    </row>
    <row r="943" spans="1:17" s="387" customFormat="1" ht="24" customHeight="1" x14ac:dyDescent="0.3">
      <c r="A943" s="684" t="s">
        <v>455</v>
      </c>
      <c r="B943" s="684"/>
      <c r="C943" s="684"/>
      <c r="D943" s="684"/>
      <c r="E943" s="684"/>
      <c r="F943" s="684"/>
      <c r="G943" s="684"/>
      <c r="H943" s="684"/>
      <c r="I943" s="684"/>
      <c r="J943" s="684"/>
      <c r="K943" s="428"/>
      <c r="L943" s="394"/>
      <c r="M943" s="393">
        <v>10168441.970566375</v>
      </c>
      <c r="N943" s="5"/>
      <c r="O943" s="397"/>
      <c r="P943" s="5"/>
    </row>
    <row r="944" spans="1:17" s="387" customFormat="1" ht="24" customHeight="1" x14ac:dyDescent="0.3">
      <c r="A944" s="457" t="s">
        <v>450</v>
      </c>
      <c r="B944" s="457"/>
      <c r="C944" s="457"/>
      <c r="D944" s="457"/>
      <c r="E944" s="457"/>
      <c r="F944" s="457"/>
      <c r="G944" s="457"/>
      <c r="H944" s="457"/>
      <c r="I944" s="457"/>
      <c r="J944" s="457"/>
      <c r="K944" s="428"/>
      <c r="L944" s="394"/>
      <c r="M944" s="5"/>
      <c r="N944" s="5"/>
      <c r="O944" s="5"/>
      <c r="P944" s="397"/>
      <c r="Q944" s="5"/>
    </row>
    <row r="945" spans="1:17" s="387" customFormat="1" ht="24" customHeight="1" x14ac:dyDescent="0.3">
      <c r="A945" s="684" t="s">
        <v>456</v>
      </c>
      <c r="B945" s="684"/>
      <c r="C945" s="684"/>
      <c r="D945" s="684"/>
      <c r="E945" s="684"/>
      <c r="F945" s="684"/>
      <c r="G945" s="684"/>
      <c r="H945" s="684"/>
      <c r="I945" s="684"/>
      <c r="J945" s="684"/>
      <c r="K945" s="428"/>
      <c r="L945" s="5"/>
      <c r="M945" s="5"/>
      <c r="N945" s="5"/>
      <c r="O945" s="5"/>
      <c r="P945" s="5"/>
      <c r="Q945" s="5"/>
    </row>
    <row r="946" spans="1:17" s="387" customFormat="1" ht="24" customHeight="1" x14ac:dyDescent="0.3">
      <c r="A946" s="457"/>
      <c r="B946" s="457"/>
      <c r="C946" s="457"/>
      <c r="D946" s="457"/>
      <c r="E946" s="457"/>
      <c r="F946" s="457"/>
      <c r="G946" s="457"/>
      <c r="H946" s="457"/>
      <c r="I946" s="457"/>
      <c r="J946" s="457"/>
      <c r="K946" s="428"/>
      <c r="L946" s="5"/>
      <c r="M946" s="5"/>
      <c r="N946" s="5"/>
      <c r="O946" s="5"/>
      <c r="P946" s="5"/>
      <c r="Q946" s="5"/>
    </row>
    <row r="947" spans="1:17" s="387" customFormat="1" ht="102.75" customHeight="1" x14ac:dyDescent="0.3">
      <c r="A947" s="708" t="s">
        <v>50</v>
      </c>
      <c r="B947" s="708" t="s">
        <v>51</v>
      </c>
      <c r="C947" s="708" t="s">
        <v>52</v>
      </c>
      <c r="D947" s="708"/>
      <c r="E947" s="881" t="s">
        <v>53</v>
      </c>
      <c r="F947" s="668" t="s">
        <v>54</v>
      </c>
      <c r="G947" s="668" t="s">
        <v>55</v>
      </c>
      <c r="H947" s="695" t="s">
        <v>56</v>
      </c>
      <c r="I947" s="697" t="s">
        <v>57</v>
      </c>
      <c r="J947" s="699" t="s">
        <v>58</v>
      </c>
      <c r="K947" s="428"/>
      <c r="L947" s="397"/>
      <c r="M947" s="179"/>
      <c r="N947" s="5"/>
      <c r="O947" s="5"/>
      <c r="P947" s="5"/>
      <c r="Q947" s="397"/>
    </row>
    <row r="948" spans="1:17" ht="22.5" customHeight="1" x14ac:dyDescent="0.3">
      <c r="A948" s="668"/>
      <c r="B948" s="668"/>
      <c r="C948" s="117" t="s">
        <v>59</v>
      </c>
      <c r="D948" s="117" t="s">
        <v>60</v>
      </c>
      <c r="E948" s="882"/>
      <c r="F948" s="670"/>
      <c r="G948" s="670"/>
      <c r="H948" s="696"/>
      <c r="I948" s="698"/>
      <c r="J948" s="700"/>
      <c r="L948" s="24"/>
      <c r="M948" s="84"/>
      <c r="N948" s="26"/>
      <c r="O948" s="26"/>
      <c r="P948" s="26"/>
      <c r="Q948" s="24"/>
    </row>
    <row r="949" spans="1:17" x14ac:dyDescent="0.3">
      <c r="A949" s="25"/>
      <c r="B949" s="668">
        <v>11</v>
      </c>
      <c r="C949" s="500">
        <v>353</v>
      </c>
      <c r="D949" s="25"/>
      <c r="E949" s="485" t="s">
        <v>328</v>
      </c>
      <c r="F949" s="25"/>
      <c r="G949" s="25"/>
      <c r="H949" s="42">
        <v>41.492147272849344</v>
      </c>
      <c r="I949" s="35">
        <v>35.108740000103289</v>
      </c>
      <c r="J949" s="34">
        <f>H949*75</f>
        <v>3111.9110454637007</v>
      </c>
    </row>
    <row r="950" spans="1:17" s="26" customFormat="1" ht="21.75" customHeight="1" x14ac:dyDescent="0.3">
      <c r="A950" s="25"/>
      <c r="B950" s="669"/>
      <c r="C950" s="500">
        <v>377</v>
      </c>
      <c r="D950" s="25"/>
      <c r="E950" s="485" t="s">
        <v>329</v>
      </c>
      <c r="F950" s="25"/>
      <c r="G950" s="25"/>
      <c r="H950" s="42">
        <v>32.089532968026155</v>
      </c>
      <c r="I950" s="35">
        <v>24.689738517871991</v>
      </c>
      <c r="J950" s="34">
        <f>H950*75</f>
        <v>2406.7149726019616</v>
      </c>
      <c r="K950" s="428"/>
    </row>
    <row r="951" spans="1:17" ht="18.75" customHeight="1" x14ac:dyDescent="0.3">
      <c r="A951" s="25"/>
      <c r="B951" s="669"/>
      <c r="C951" s="500">
        <v>380</v>
      </c>
      <c r="D951" s="25"/>
      <c r="E951" s="485" t="s">
        <v>330</v>
      </c>
      <c r="F951" s="25"/>
      <c r="G951" s="25"/>
      <c r="H951" s="42">
        <v>3.8599988637948219</v>
      </c>
      <c r="I951" s="35">
        <v>3.2696886281355391</v>
      </c>
      <c r="J951" s="34">
        <f>H951*75</f>
        <v>289.49991478461163</v>
      </c>
    </row>
    <row r="952" spans="1:17" x14ac:dyDescent="0.3">
      <c r="A952" s="25"/>
      <c r="B952" s="670"/>
      <c r="C952" s="500">
        <v>378</v>
      </c>
      <c r="D952" s="25"/>
      <c r="E952" s="485" t="s">
        <v>331</v>
      </c>
      <c r="F952" s="25"/>
      <c r="G952" s="25"/>
      <c r="H952" s="42">
        <v>1.4099273345142982</v>
      </c>
      <c r="I952" s="35">
        <v>1.0799113759961163</v>
      </c>
      <c r="J952" s="34">
        <f>H952*75</f>
        <v>105.74455008857237</v>
      </c>
    </row>
    <row r="953" spans="1:17" x14ac:dyDescent="0.3">
      <c r="A953" s="639" t="s">
        <v>119</v>
      </c>
      <c r="B953" s="640"/>
      <c r="C953" s="640"/>
      <c r="D953" s="640"/>
      <c r="E953" s="640"/>
      <c r="F953" s="640"/>
      <c r="G953" s="640"/>
      <c r="H953" s="640"/>
      <c r="I953" s="641"/>
      <c r="J953" s="44">
        <f>SUM(J949:J952)</f>
        <v>5913.8704829388471</v>
      </c>
    </row>
    <row r="954" spans="1:17" x14ac:dyDescent="0.3">
      <c r="A954" s="859" t="s">
        <v>332</v>
      </c>
      <c r="B954" s="859"/>
      <c r="C954" s="859"/>
      <c r="D954" s="859"/>
      <c r="E954" s="859"/>
      <c r="F954" s="859"/>
      <c r="G954" s="859"/>
      <c r="H954" s="859"/>
      <c r="I954" s="859"/>
      <c r="J954" s="44">
        <v>165266.20770863569</v>
      </c>
    </row>
    <row r="955" spans="1:17" ht="24.95" customHeight="1" x14ac:dyDescent="0.3">
      <c r="A955" s="667" t="s">
        <v>154</v>
      </c>
      <c r="B955" s="667"/>
      <c r="C955" s="667"/>
      <c r="D955" s="667"/>
      <c r="E955" s="667"/>
      <c r="F955" s="667"/>
      <c r="G955" s="667"/>
      <c r="H955" s="667"/>
      <c r="I955" s="667"/>
      <c r="J955" s="44">
        <f>J954+J953</f>
        <v>171180.07819157455</v>
      </c>
    </row>
    <row r="956" spans="1:17" ht="19.5" customHeight="1" x14ac:dyDescent="0.3">
      <c r="A956" s="26"/>
      <c r="B956" s="26"/>
      <c r="C956" s="26"/>
      <c r="D956" s="26"/>
      <c r="E956" s="26"/>
      <c r="F956" s="26"/>
      <c r="G956" s="26"/>
      <c r="H956" s="83"/>
      <c r="J956" s="84"/>
    </row>
    <row r="957" spans="1:17" ht="26.45" customHeight="1" x14ac:dyDescent="0.4">
      <c r="A957" s="683" t="s">
        <v>186</v>
      </c>
      <c r="B957" s="683"/>
      <c r="C957" s="683"/>
      <c r="D957" s="683"/>
      <c r="E957" s="683"/>
      <c r="F957" s="683"/>
      <c r="G957" s="683"/>
      <c r="H957" s="683"/>
      <c r="I957" s="683"/>
      <c r="J957" s="683"/>
    </row>
    <row r="958" spans="1:17" ht="19.5" customHeight="1" x14ac:dyDescent="0.3">
      <c r="A958" s="684" t="s">
        <v>457</v>
      </c>
      <c r="B958" s="685"/>
      <c r="C958" s="685"/>
      <c r="D958" s="685"/>
      <c r="E958" s="685"/>
      <c r="F958" s="685"/>
      <c r="G958" s="685"/>
      <c r="H958" s="685"/>
      <c r="I958" s="685"/>
      <c r="J958" s="685"/>
    </row>
    <row r="959" spans="1:17" s="24" customFormat="1" ht="19.5" customHeight="1" x14ac:dyDescent="0.3">
      <c r="A959" s="684" t="s">
        <v>458</v>
      </c>
      <c r="B959" s="685"/>
      <c r="C959" s="685"/>
      <c r="D959" s="685"/>
      <c r="E959" s="685"/>
      <c r="F959" s="685"/>
      <c r="G959" s="685"/>
      <c r="H959" s="685"/>
      <c r="I959" s="685"/>
      <c r="J959" s="685"/>
      <c r="K959" s="428"/>
    </row>
    <row r="960" spans="1:17" s="45" customFormat="1" ht="21" customHeight="1" x14ac:dyDescent="0.25">
      <c r="A960" s="684" t="s">
        <v>576</v>
      </c>
      <c r="B960" s="684"/>
      <c r="C960" s="684"/>
      <c r="D960" s="684"/>
      <c r="E960" s="684"/>
      <c r="F960" s="684"/>
      <c r="G960" s="684"/>
      <c r="H960" s="684"/>
      <c r="I960" s="684"/>
      <c r="J960" s="684"/>
      <c r="K960" s="431"/>
    </row>
    <row r="961" spans="1:11" s="524" customFormat="1" ht="18" customHeight="1" x14ac:dyDescent="0.3">
      <c r="A961" s="457"/>
      <c r="B961" s="473"/>
      <c r="C961" s="473"/>
      <c r="D961" s="473"/>
      <c r="E961" s="473"/>
      <c r="F961" s="473"/>
      <c r="G961" s="473"/>
      <c r="H961" s="473"/>
      <c r="I961" s="473"/>
      <c r="J961" s="473"/>
      <c r="K961" s="428"/>
    </row>
    <row r="962" spans="1:11" ht="18" customHeight="1" x14ac:dyDescent="0.3">
      <c r="A962" s="708" t="s">
        <v>50</v>
      </c>
      <c r="B962" s="708" t="s">
        <v>51</v>
      </c>
      <c r="C962" s="708" t="s">
        <v>52</v>
      </c>
      <c r="D962" s="708"/>
      <c r="E962" s="754" t="s">
        <v>94</v>
      </c>
      <c r="F962" s="708" t="s">
        <v>95</v>
      </c>
      <c r="G962" s="708" t="s">
        <v>55</v>
      </c>
      <c r="H962" s="840" t="s">
        <v>96</v>
      </c>
      <c r="I962" s="50" t="s">
        <v>97</v>
      </c>
      <c r="J962" s="864" t="s">
        <v>241</v>
      </c>
      <c r="K962" s="434"/>
    </row>
    <row r="963" spans="1:11" ht="18" customHeight="1" x14ac:dyDescent="0.3">
      <c r="A963" s="708"/>
      <c r="B963" s="708"/>
      <c r="C963" s="25" t="s">
        <v>59</v>
      </c>
      <c r="D963" s="25" t="s">
        <v>60</v>
      </c>
      <c r="E963" s="754"/>
      <c r="F963" s="708"/>
      <c r="G963" s="708"/>
      <c r="H963" s="840"/>
      <c r="I963" s="51" t="s">
        <v>98</v>
      </c>
      <c r="J963" s="864"/>
    </row>
    <row r="964" spans="1:11" ht="27.75" customHeight="1" x14ac:dyDescent="0.3">
      <c r="A964" s="166" t="s">
        <v>333</v>
      </c>
      <c r="B964" s="67">
        <v>11</v>
      </c>
      <c r="C964" s="93">
        <v>383</v>
      </c>
      <c r="D964" s="67"/>
      <c r="E964" s="67"/>
      <c r="F964" s="67" t="s">
        <v>308</v>
      </c>
      <c r="G964" s="140"/>
      <c r="H964" s="135"/>
      <c r="I964" s="85">
        <v>6464</v>
      </c>
      <c r="J964" s="467">
        <f>I964*50</f>
        <v>323200</v>
      </c>
    </row>
    <row r="965" spans="1:11" ht="18" customHeight="1" x14ac:dyDescent="0.3">
      <c r="A965" s="859" t="s">
        <v>252</v>
      </c>
      <c r="B965" s="859"/>
      <c r="C965" s="859"/>
      <c r="D965" s="859"/>
      <c r="E965" s="859"/>
      <c r="F965" s="859"/>
      <c r="G965" s="859"/>
      <c r="H965" s="859"/>
      <c r="I965" s="859"/>
      <c r="J965" s="44">
        <v>318451.73</v>
      </c>
    </row>
    <row r="966" spans="1:11" ht="18" customHeight="1" thickBot="1" x14ac:dyDescent="0.35">
      <c r="A966" s="402"/>
      <c r="B966" s="402"/>
      <c r="C966" s="402"/>
      <c r="D966" s="402"/>
      <c r="E966" s="402"/>
      <c r="F966" s="402"/>
      <c r="G966" s="402"/>
      <c r="H966" s="402"/>
      <c r="I966" s="402"/>
      <c r="J966" s="99"/>
    </row>
    <row r="967" spans="1:11" ht="21" thickBot="1" x14ac:dyDescent="0.35">
      <c r="A967" s="427" t="s">
        <v>634</v>
      </c>
      <c r="B967" s="528"/>
      <c r="C967" s="528"/>
      <c r="D967" s="528"/>
      <c r="E967" s="528"/>
      <c r="F967" s="528"/>
      <c r="G967" s="528"/>
      <c r="H967" s="528"/>
      <c r="I967" s="528"/>
      <c r="J967" s="529"/>
    </row>
    <row r="968" spans="1:11" x14ac:dyDescent="0.3">
      <c r="A968" s="646" t="s">
        <v>551</v>
      </c>
      <c r="B968" s="647"/>
      <c r="C968" s="647"/>
      <c r="D968" s="647"/>
      <c r="E968" s="647"/>
      <c r="F968" s="647"/>
      <c r="G968" s="647"/>
      <c r="H968" s="647"/>
      <c r="I968" s="648"/>
      <c r="J968" s="366">
        <v>323200</v>
      </c>
      <c r="K968" s="428" t="s">
        <v>552</v>
      </c>
    </row>
    <row r="969" spans="1:11" ht="24.95" customHeight="1" x14ac:dyDescent="0.3">
      <c r="A969" s="649" t="s">
        <v>553</v>
      </c>
      <c r="B969" s="650"/>
      <c r="C969" s="650"/>
      <c r="D969" s="650"/>
      <c r="E969" s="650"/>
      <c r="F969" s="650"/>
      <c r="G969" s="650"/>
      <c r="H969" s="650"/>
      <c r="I969" s="651"/>
      <c r="J969" s="367">
        <v>0</v>
      </c>
    </row>
    <row r="970" spans="1:11" ht="24.95" customHeight="1" x14ac:dyDescent="0.3">
      <c r="A970" s="649" t="s">
        <v>695</v>
      </c>
      <c r="B970" s="650"/>
      <c r="C970" s="650"/>
      <c r="D970" s="650"/>
      <c r="E970" s="650"/>
      <c r="F970" s="650"/>
      <c r="G970" s="650"/>
      <c r="H970" s="650"/>
      <c r="I970" s="651"/>
      <c r="J970" s="367">
        <v>0</v>
      </c>
    </row>
    <row r="971" spans="1:11" ht="24.95" customHeight="1" thickBot="1" x14ac:dyDescent="0.35">
      <c r="A971" s="652" t="s">
        <v>725</v>
      </c>
      <c r="B971" s="653"/>
      <c r="C971" s="653"/>
      <c r="D971" s="653"/>
      <c r="E971" s="653"/>
      <c r="F971" s="653"/>
      <c r="G971" s="653"/>
      <c r="H971" s="653"/>
      <c r="I971" s="654"/>
      <c r="J971" s="368">
        <v>0</v>
      </c>
      <c r="K971" s="430"/>
    </row>
    <row r="972" spans="1:11" ht="24.95" customHeight="1" thickBot="1" x14ac:dyDescent="0.25">
      <c r="A972" s="655" t="s">
        <v>696</v>
      </c>
      <c r="B972" s="656"/>
      <c r="C972" s="656"/>
      <c r="D972" s="656"/>
      <c r="E972" s="656"/>
      <c r="F972" s="656"/>
      <c r="G972" s="656"/>
      <c r="H972" s="656"/>
      <c r="I972" s="657"/>
      <c r="J972" s="389">
        <f>+J968+J969+J971</f>
        <v>323200</v>
      </c>
      <c r="K972" s="521"/>
    </row>
    <row r="973" spans="1:11" s="564" customFormat="1" ht="31.5" customHeight="1" x14ac:dyDescent="0.25">
      <c r="A973" s="686" t="s">
        <v>579</v>
      </c>
      <c r="B973" s="687"/>
      <c r="C973" s="687"/>
      <c r="D973" s="687"/>
      <c r="E973" s="687"/>
      <c r="F973" s="687"/>
      <c r="G973" s="687"/>
      <c r="H973" s="687"/>
      <c r="I973" s="687"/>
      <c r="J973" s="688"/>
      <c r="K973" s="563"/>
    </row>
    <row r="974" spans="1:11" s="564" customFormat="1" ht="12.75" customHeight="1" x14ac:dyDescent="0.25">
      <c r="A974" s="584"/>
      <c r="B974" s="584"/>
      <c r="C974" s="584"/>
      <c r="D974" s="584"/>
      <c r="E974" s="584"/>
      <c r="F974" s="584"/>
      <c r="G974" s="584"/>
      <c r="H974" s="584"/>
      <c r="I974" s="584"/>
      <c r="J974" s="584"/>
      <c r="K974" s="563"/>
    </row>
    <row r="975" spans="1:11" ht="26.45" customHeight="1" x14ac:dyDescent="0.4">
      <c r="A975" s="683" t="s">
        <v>186</v>
      </c>
      <c r="B975" s="683"/>
      <c r="C975" s="683"/>
      <c r="D975" s="683"/>
      <c r="E975" s="683"/>
      <c r="F975" s="683"/>
      <c r="G975" s="683"/>
      <c r="H975" s="683"/>
      <c r="I975" s="683"/>
      <c r="J975" s="683"/>
    </row>
    <row r="976" spans="1:11" s="388" customFormat="1" ht="24" customHeight="1" x14ac:dyDescent="0.3">
      <c r="A976" s="684" t="s">
        <v>458</v>
      </c>
      <c r="B976" s="685"/>
      <c r="C976" s="685"/>
      <c r="D976" s="685"/>
      <c r="E976" s="685"/>
      <c r="F976" s="685"/>
      <c r="G976" s="685"/>
      <c r="H976" s="685"/>
      <c r="I976" s="685"/>
      <c r="J976" s="685"/>
      <c r="K976" s="428"/>
    </row>
    <row r="977" spans="1:20" s="387" customFormat="1" ht="24" customHeight="1" x14ac:dyDescent="0.3">
      <c r="A977" s="684" t="s">
        <v>580</v>
      </c>
      <c r="B977" s="684"/>
      <c r="C977" s="684"/>
      <c r="D977" s="684"/>
      <c r="E977" s="684"/>
      <c r="F977" s="684"/>
      <c r="G977" s="684"/>
      <c r="H977" s="684"/>
      <c r="I977" s="684"/>
      <c r="J977" s="684"/>
      <c r="K977" s="434"/>
      <c r="L977" s="390">
        <v>323200</v>
      </c>
      <c r="M977" s="519"/>
      <c r="N977" s="519"/>
      <c r="O977" s="574"/>
      <c r="P977" s="390"/>
      <c r="Q977" s="390"/>
      <c r="R977" s="390"/>
      <c r="S977" s="390"/>
      <c r="T977" s="390"/>
    </row>
    <row r="978" spans="1:20" s="575" customFormat="1" ht="24" customHeight="1" x14ac:dyDescent="0.3">
      <c r="A978" s="903" t="s">
        <v>50</v>
      </c>
      <c r="B978" s="668" t="s">
        <v>51</v>
      </c>
      <c r="C978" s="720" t="s">
        <v>52</v>
      </c>
      <c r="D978" s="721"/>
      <c r="E978" s="664" t="s">
        <v>94</v>
      </c>
      <c r="F978" s="668" t="s">
        <v>95</v>
      </c>
      <c r="G978" s="668" t="s">
        <v>55</v>
      </c>
      <c r="H978" s="671" t="s">
        <v>96</v>
      </c>
      <c r="I978" s="50" t="s">
        <v>97</v>
      </c>
      <c r="J978" s="673" t="s">
        <v>241</v>
      </c>
      <c r="K978" s="434"/>
      <c r="L978" s="390"/>
      <c r="M978" s="390"/>
      <c r="N978" s="390"/>
      <c r="O978" s="519"/>
      <c r="P978" s="390"/>
      <c r="Q978" s="390"/>
      <c r="R978" s="390"/>
      <c r="S978" s="390"/>
      <c r="T978" s="390"/>
    </row>
    <row r="979" spans="1:20" s="390" customFormat="1" ht="24" customHeight="1" x14ac:dyDescent="0.3">
      <c r="A979" s="904"/>
      <c r="B979" s="670"/>
      <c r="C979" s="25" t="s">
        <v>59</v>
      </c>
      <c r="D979" s="25" t="s">
        <v>60</v>
      </c>
      <c r="E979" s="722"/>
      <c r="F979" s="670"/>
      <c r="G979" s="670"/>
      <c r="H979" s="672"/>
      <c r="I979" s="51" t="s">
        <v>98</v>
      </c>
      <c r="J979" s="674"/>
      <c r="K979" s="434"/>
      <c r="P979" s="574"/>
    </row>
    <row r="980" spans="1:20" s="577" customFormat="1" ht="24" customHeight="1" x14ac:dyDescent="0.3">
      <c r="A980" s="576" t="s">
        <v>334</v>
      </c>
      <c r="B980" s="67">
        <v>11</v>
      </c>
      <c r="C980" s="93">
        <v>458</v>
      </c>
      <c r="D980" s="67"/>
      <c r="E980" s="67"/>
      <c r="F980" s="67" t="s">
        <v>100</v>
      </c>
      <c r="G980" s="514" t="s">
        <v>104</v>
      </c>
      <c r="H980" s="514" t="s">
        <v>335</v>
      </c>
      <c r="I980" s="85">
        <v>25455.33</v>
      </c>
      <c r="J980" s="262">
        <f>I980*100</f>
        <v>2545533</v>
      </c>
      <c r="K980" s="434"/>
      <c r="L980" s="390"/>
      <c r="M980" s="390"/>
      <c r="N980" s="390"/>
      <c r="O980" s="390"/>
      <c r="P980" s="519"/>
      <c r="Q980" s="390"/>
      <c r="R980" s="390"/>
      <c r="S980" s="390"/>
      <c r="T980" s="390"/>
    </row>
    <row r="981" spans="1:20" s="390" customFormat="1" ht="27.75" customHeight="1" x14ac:dyDescent="0.3">
      <c r="A981" s="271"/>
      <c r="B981" s="517"/>
      <c r="C981" s="516"/>
      <c r="D981" s="517"/>
      <c r="E981" s="517"/>
      <c r="F981" s="517"/>
      <c r="G981" s="152"/>
      <c r="H981" s="152"/>
      <c r="I981" s="168"/>
      <c r="J981" s="272"/>
      <c r="K981" s="434"/>
      <c r="L981" s="540"/>
      <c r="M981" s="519"/>
      <c r="N981" s="519"/>
      <c r="O981" s="519"/>
      <c r="Q981" s="193"/>
    </row>
    <row r="982" spans="1:20" s="26" customFormat="1" ht="24" customHeight="1" thickBot="1" x14ac:dyDescent="0.35">
      <c r="A982" s="578" t="s">
        <v>635</v>
      </c>
      <c r="B982" s="528"/>
      <c r="C982" s="528"/>
      <c r="D982" s="528"/>
      <c r="E982" s="528"/>
      <c r="F982" s="528"/>
      <c r="G982" s="528"/>
      <c r="H982" s="528"/>
      <c r="I982" s="528"/>
      <c r="J982" s="529"/>
      <c r="K982" s="428"/>
    </row>
    <row r="983" spans="1:20" s="26" customFormat="1" x14ac:dyDescent="0.3">
      <c r="A983" s="646" t="s">
        <v>551</v>
      </c>
      <c r="B983" s="647"/>
      <c r="C983" s="647"/>
      <c r="D983" s="647"/>
      <c r="E983" s="647"/>
      <c r="F983" s="647"/>
      <c r="G983" s="647"/>
      <c r="H983" s="647"/>
      <c r="I983" s="648"/>
      <c r="J983" s="366">
        <v>2545533</v>
      </c>
      <c r="K983" s="428"/>
    </row>
    <row r="984" spans="1:20" x14ac:dyDescent="0.3">
      <c r="A984" s="649" t="s">
        <v>553</v>
      </c>
      <c r="B984" s="650"/>
      <c r="C984" s="650"/>
      <c r="D984" s="650"/>
      <c r="E984" s="650"/>
      <c r="F984" s="650"/>
      <c r="G984" s="650"/>
      <c r="H984" s="650"/>
      <c r="I984" s="651"/>
      <c r="J984" s="367">
        <v>0</v>
      </c>
    </row>
    <row r="985" spans="1:20" x14ac:dyDescent="0.3">
      <c r="A985" s="649" t="s">
        <v>695</v>
      </c>
      <c r="B985" s="650"/>
      <c r="C985" s="650"/>
      <c r="D985" s="650"/>
      <c r="E985" s="650"/>
      <c r="F985" s="650"/>
      <c r="G985" s="650"/>
      <c r="H985" s="650"/>
      <c r="I985" s="651"/>
      <c r="J985" s="367">
        <v>0</v>
      </c>
    </row>
    <row r="986" spans="1:20" ht="21" thickBot="1" x14ac:dyDescent="0.35">
      <c r="A986" s="652" t="s">
        <v>725</v>
      </c>
      <c r="B986" s="653"/>
      <c r="C986" s="653"/>
      <c r="D986" s="653"/>
      <c r="E986" s="653"/>
      <c r="F986" s="653"/>
      <c r="G986" s="653"/>
      <c r="H986" s="653"/>
      <c r="I986" s="654"/>
      <c r="J986" s="368">
        <v>0</v>
      </c>
      <c r="K986" s="430"/>
    </row>
    <row r="987" spans="1:20" ht="21" thickBot="1" x14ac:dyDescent="0.35">
      <c r="A987" s="655" t="s">
        <v>696</v>
      </c>
      <c r="B987" s="656"/>
      <c r="C987" s="656"/>
      <c r="D987" s="656"/>
      <c r="E987" s="656"/>
      <c r="F987" s="656"/>
      <c r="G987" s="656"/>
      <c r="H987" s="656"/>
      <c r="I987" s="657"/>
      <c r="J987" s="389">
        <f>+J983+J984+J986</f>
        <v>2545533</v>
      </c>
    </row>
    <row r="988" spans="1:20" ht="27.75" customHeight="1" x14ac:dyDescent="0.3">
      <c r="A988" s="684" t="s">
        <v>581</v>
      </c>
      <c r="B988" s="684"/>
      <c r="C988" s="684"/>
      <c r="D988" s="684"/>
      <c r="E988" s="684"/>
      <c r="F988" s="684"/>
      <c r="G988" s="684"/>
      <c r="H988" s="684"/>
      <c r="I988" s="684"/>
      <c r="J988" s="684"/>
    </row>
    <row r="989" spans="1:20" s="388" customFormat="1" ht="24" customHeight="1" x14ac:dyDescent="0.3">
      <c r="A989" s="668" t="s">
        <v>50</v>
      </c>
      <c r="B989" s="668" t="s">
        <v>51</v>
      </c>
      <c r="C989" s="720" t="s">
        <v>52</v>
      </c>
      <c r="D989" s="721"/>
      <c r="E989" s="664" t="s">
        <v>94</v>
      </c>
      <c r="F989" s="668" t="s">
        <v>95</v>
      </c>
      <c r="G989" s="668" t="s">
        <v>55</v>
      </c>
      <c r="H989" s="671" t="s">
        <v>96</v>
      </c>
      <c r="I989" s="50" t="s">
        <v>97</v>
      </c>
      <c r="J989" s="673" t="s">
        <v>241</v>
      </c>
      <c r="K989" s="428"/>
    </row>
    <row r="990" spans="1:20" s="387" customFormat="1" ht="24" customHeight="1" x14ac:dyDescent="0.3">
      <c r="A990" s="670"/>
      <c r="B990" s="670"/>
      <c r="C990" s="25" t="s">
        <v>59</v>
      </c>
      <c r="D990" s="25" t="s">
        <v>60</v>
      </c>
      <c r="E990" s="722"/>
      <c r="F990" s="670"/>
      <c r="G990" s="670"/>
      <c r="H990" s="672"/>
      <c r="I990" s="51" t="s">
        <v>98</v>
      </c>
      <c r="J990" s="674"/>
      <c r="K990" s="428"/>
      <c r="M990" s="5"/>
      <c r="N990" s="5"/>
      <c r="O990" s="397"/>
    </row>
    <row r="991" spans="1:20" s="387" customFormat="1" ht="24" customHeight="1" x14ac:dyDescent="0.3">
      <c r="A991" s="166" t="s">
        <v>531</v>
      </c>
      <c r="B991" s="67">
        <v>11</v>
      </c>
      <c r="C991" s="93">
        <v>460</v>
      </c>
      <c r="D991" s="67"/>
      <c r="E991" s="67"/>
      <c r="F991" s="67" t="s">
        <v>100</v>
      </c>
      <c r="G991" s="468" t="s">
        <v>104</v>
      </c>
      <c r="H991" s="468" t="s">
        <v>532</v>
      </c>
      <c r="I991" s="85">
        <v>452.62</v>
      </c>
      <c r="J991" s="262">
        <f>I991*168</f>
        <v>76040.160000000003</v>
      </c>
      <c r="K991" s="428"/>
      <c r="M991" s="390"/>
      <c r="N991" s="390"/>
      <c r="O991" s="5"/>
    </row>
    <row r="992" spans="1:20" s="387" customFormat="1" ht="24" customHeight="1" thickBot="1" x14ac:dyDescent="0.35">
      <c r="A992" s="506"/>
      <c r="B992" s="497"/>
      <c r="C992" s="460"/>
      <c r="D992" s="497"/>
      <c r="E992" s="497"/>
      <c r="F992" s="497"/>
      <c r="G992" s="152"/>
      <c r="H992" s="152"/>
      <c r="I992" s="168"/>
      <c r="J992" s="272"/>
      <c r="K992" s="428"/>
      <c r="O992" s="390"/>
      <c r="P992" s="397"/>
    </row>
    <row r="993" spans="1:16" s="387" customFormat="1" ht="24" customHeight="1" thickBot="1" x14ac:dyDescent="0.35">
      <c r="A993" s="427" t="s">
        <v>637</v>
      </c>
      <c r="B993" s="474"/>
      <c r="C993" s="530"/>
      <c r="D993" s="474"/>
      <c r="E993" s="474"/>
      <c r="F993" s="474"/>
      <c r="G993" s="531"/>
      <c r="H993" s="532"/>
      <c r="I993" s="168"/>
      <c r="J993" s="333"/>
      <c r="K993" s="428"/>
      <c r="P993" s="5"/>
    </row>
    <row r="994" spans="1:16" ht="24.75" customHeight="1" x14ac:dyDescent="0.3">
      <c r="A994" s="646" t="s">
        <v>551</v>
      </c>
      <c r="B994" s="647"/>
      <c r="C994" s="647"/>
      <c r="D994" s="647"/>
      <c r="E994" s="647"/>
      <c r="F994" s="647"/>
      <c r="G994" s="647"/>
      <c r="H994" s="647"/>
      <c r="I994" s="648"/>
      <c r="J994" s="366">
        <v>76040.160000000003</v>
      </c>
      <c r="K994" s="432"/>
    </row>
    <row r="995" spans="1:16" ht="19.5" customHeight="1" x14ac:dyDescent="0.3">
      <c r="A995" s="649" t="s">
        <v>553</v>
      </c>
      <c r="B995" s="650"/>
      <c r="C995" s="650"/>
      <c r="D995" s="650"/>
      <c r="E995" s="650"/>
      <c r="F995" s="650"/>
      <c r="G995" s="650"/>
      <c r="H995" s="650"/>
      <c r="I995" s="651"/>
      <c r="J995" s="367">
        <v>0</v>
      </c>
      <c r="K995" s="432"/>
    </row>
    <row r="996" spans="1:16" ht="19.5" customHeight="1" x14ac:dyDescent="0.3">
      <c r="A996" s="649" t="s">
        <v>695</v>
      </c>
      <c r="B996" s="650"/>
      <c r="C996" s="650"/>
      <c r="D996" s="650"/>
      <c r="E996" s="650"/>
      <c r="F996" s="650"/>
      <c r="G996" s="650"/>
      <c r="H996" s="650"/>
      <c r="I996" s="651"/>
      <c r="J996" s="367">
        <v>0</v>
      </c>
      <c r="K996" s="432"/>
    </row>
    <row r="997" spans="1:16" ht="21" customHeight="1" thickBot="1" x14ac:dyDescent="0.35">
      <c r="A997" s="652" t="s">
        <v>725</v>
      </c>
      <c r="B997" s="653"/>
      <c r="C997" s="653"/>
      <c r="D997" s="653"/>
      <c r="E997" s="653"/>
      <c r="F997" s="653"/>
      <c r="G997" s="653"/>
      <c r="H997" s="653"/>
      <c r="I997" s="654"/>
      <c r="J997" s="368">
        <v>0</v>
      </c>
    </row>
    <row r="998" spans="1:16" ht="24.95" customHeight="1" thickBot="1" x14ac:dyDescent="0.35">
      <c r="A998" s="655" t="s">
        <v>696</v>
      </c>
      <c r="B998" s="656"/>
      <c r="C998" s="656"/>
      <c r="D998" s="656"/>
      <c r="E998" s="656"/>
      <c r="F998" s="656"/>
      <c r="G998" s="656"/>
      <c r="H998" s="656"/>
      <c r="I998" s="657"/>
      <c r="J998" s="389">
        <f>+J994+J995+J997</f>
        <v>76040.160000000003</v>
      </c>
    </row>
    <row r="999" spans="1:16" ht="14.25" customHeight="1" x14ac:dyDescent="0.3">
      <c r="F999" s="521"/>
      <c r="H999" s="521"/>
      <c r="I999" s="521"/>
      <c r="J999" s="521"/>
    </row>
    <row r="1000" spans="1:16" ht="26.45" customHeight="1" x14ac:dyDescent="0.4">
      <c r="A1000" s="683" t="s">
        <v>336</v>
      </c>
      <c r="B1000" s="683"/>
      <c r="C1000" s="683"/>
      <c r="D1000" s="683"/>
      <c r="E1000" s="683"/>
      <c r="F1000" s="683"/>
      <c r="G1000" s="683"/>
      <c r="H1000" s="683"/>
      <c r="I1000" s="683"/>
      <c r="J1000" s="683"/>
    </row>
    <row r="1001" spans="1:16" s="387" customFormat="1" x14ac:dyDescent="0.3">
      <c r="A1001" s="684" t="s">
        <v>457</v>
      </c>
      <c r="B1001" s="685"/>
      <c r="C1001" s="685"/>
      <c r="D1001" s="685"/>
      <c r="E1001" s="685"/>
      <c r="F1001" s="685"/>
      <c r="G1001" s="685"/>
      <c r="H1001" s="685"/>
      <c r="I1001" s="685"/>
      <c r="J1001" s="685"/>
      <c r="K1001" s="428"/>
      <c r="L1001" s="387">
        <v>76040.160000000003</v>
      </c>
      <c r="M1001" s="5"/>
      <c r="N1001" s="5"/>
      <c r="O1001" s="397"/>
    </row>
    <row r="1002" spans="1:16" s="387" customFormat="1" x14ac:dyDescent="0.3">
      <c r="A1002" s="684" t="s">
        <v>459</v>
      </c>
      <c r="B1002" s="685"/>
      <c r="C1002" s="685"/>
      <c r="D1002" s="685"/>
      <c r="E1002" s="685"/>
      <c r="F1002" s="685"/>
      <c r="G1002" s="685"/>
      <c r="H1002" s="685"/>
      <c r="I1002" s="685"/>
      <c r="J1002" s="685"/>
      <c r="K1002" s="428"/>
      <c r="M1002" s="390"/>
      <c r="N1002" s="390"/>
      <c r="O1002" s="5"/>
    </row>
    <row r="1003" spans="1:16" s="387" customFormat="1" x14ac:dyDescent="0.3">
      <c r="A1003" s="842" t="s">
        <v>460</v>
      </c>
      <c r="B1003" s="842"/>
      <c r="C1003" s="842"/>
      <c r="D1003" s="842"/>
      <c r="E1003" s="842"/>
      <c r="F1003" s="842"/>
      <c r="G1003" s="842"/>
      <c r="H1003" s="26"/>
      <c r="I1003" s="5"/>
      <c r="J1003" s="26"/>
      <c r="K1003" s="428"/>
      <c r="O1003" s="390"/>
      <c r="P1003" s="397"/>
    </row>
    <row r="1004" spans="1:16" s="387" customFormat="1" ht="24" customHeight="1" x14ac:dyDescent="0.3">
      <c r="A1004" s="115"/>
      <c r="B1004" s="115"/>
      <c r="C1004" s="115"/>
      <c r="D1004" s="115"/>
      <c r="E1004" s="115"/>
      <c r="F1004" s="115"/>
      <c r="G1004" s="115"/>
      <c r="H1004" s="26"/>
      <c r="I1004" s="5"/>
      <c r="J1004" s="26"/>
      <c r="K1004" s="428"/>
      <c r="P1004" s="5"/>
    </row>
    <row r="1005" spans="1:16" ht="27.75" customHeight="1" x14ac:dyDescent="0.3">
      <c r="A1005" s="669" t="s">
        <v>50</v>
      </c>
      <c r="B1005" s="669" t="s">
        <v>51</v>
      </c>
      <c r="C1005" s="732" t="s">
        <v>52</v>
      </c>
      <c r="D1005" s="905"/>
      <c r="E1005" s="755" t="s">
        <v>53</v>
      </c>
      <c r="F1005" s="668" t="s">
        <v>54</v>
      </c>
      <c r="G1005" s="668" t="s">
        <v>55</v>
      </c>
      <c r="H1005" s="695" t="s">
        <v>56</v>
      </c>
      <c r="I1005" s="697" t="s">
        <v>57</v>
      </c>
      <c r="J1005" s="699" t="s">
        <v>58</v>
      </c>
    </row>
    <row r="1006" spans="1:16" ht="24.95" customHeight="1" x14ac:dyDescent="0.3">
      <c r="A1006" s="670"/>
      <c r="B1006" s="670"/>
      <c r="C1006" s="25" t="s">
        <v>59</v>
      </c>
      <c r="D1006" s="25" t="s">
        <v>60</v>
      </c>
      <c r="E1006" s="722"/>
      <c r="F1006" s="670"/>
      <c r="G1006" s="670"/>
      <c r="H1006" s="696"/>
      <c r="I1006" s="698"/>
      <c r="J1006" s="700"/>
    </row>
    <row r="1007" spans="1:16" ht="24.95" customHeight="1" x14ac:dyDescent="0.3">
      <c r="A1007" s="664" t="s">
        <v>320</v>
      </c>
      <c r="B1007" s="668">
        <v>11</v>
      </c>
      <c r="C1007" s="500">
        <v>459</v>
      </c>
      <c r="D1007" s="25"/>
      <c r="E1007" s="500" t="s">
        <v>337</v>
      </c>
      <c r="F1007" s="25" t="s">
        <v>338</v>
      </c>
      <c r="G1007" s="500">
        <v>2</v>
      </c>
      <c r="H1007" s="34">
        <v>34.31</v>
      </c>
      <c r="I1007" s="35">
        <v>26.4</v>
      </c>
      <c r="J1007" s="34">
        <f>H1007*75</f>
        <v>2573.25</v>
      </c>
    </row>
    <row r="1008" spans="1:16" s="26" customFormat="1" ht="24" customHeight="1" x14ac:dyDescent="0.3">
      <c r="A1008" s="665"/>
      <c r="B1008" s="669"/>
      <c r="C1008" s="500">
        <v>463</v>
      </c>
      <c r="D1008" s="25"/>
      <c r="E1008" s="500" t="s">
        <v>339</v>
      </c>
      <c r="F1008" s="25" t="s">
        <v>91</v>
      </c>
      <c r="G1008" s="500">
        <v>3</v>
      </c>
      <c r="H1008" s="169">
        <v>10.69</v>
      </c>
      <c r="I1008" s="505">
        <v>9.6199999999999992</v>
      </c>
      <c r="J1008" s="34">
        <f>H1008*75</f>
        <v>801.75</v>
      </c>
      <c r="K1008" s="428"/>
    </row>
    <row r="1009" spans="1:11" s="26" customFormat="1" x14ac:dyDescent="0.3">
      <c r="A1009" s="665"/>
      <c r="B1009" s="669"/>
      <c r="C1009" s="500">
        <v>464</v>
      </c>
      <c r="D1009" s="25"/>
      <c r="E1009" s="500" t="s">
        <v>530</v>
      </c>
      <c r="F1009" s="25" t="s">
        <v>91</v>
      </c>
      <c r="G1009" s="500">
        <v>3</v>
      </c>
      <c r="H1009" s="169">
        <v>16.010000000000002</v>
      </c>
      <c r="I1009" s="505">
        <v>14.41</v>
      </c>
      <c r="J1009" s="34">
        <f>H1009*75</f>
        <v>1200.7500000000002</v>
      </c>
      <c r="K1009" s="428"/>
    </row>
    <row r="1010" spans="1:11" x14ac:dyDescent="0.3">
      <c r="A1010" s="665"/>
      <c r="B1010" s="669"/>
      <c r="C1010" s="500">
        <v>465</v>
      </c>
      <c r="D1010" s="25"/>
      <c r="E1010" s="500" t="s">
        <v>340</v>
      </c>
      <c r="F1010" s="25" t="s">
        <v>91</v>
      </c>
      <c r="G1010" s="500">
        <v>3</v>
      </c>
      <c r="H1010" s="169">
        <v>24.14</v>
      </c>
      <c r="I1010" s="505">
        <v>21.73</v>
      </c>
      <c r="J1010" s="34">
        <f>H1010*75</f>
        <v>1810.5</v>
      </c>
    </row>
    <row r="1011" spans="1:11" x14ac:dyDescent="0.3">
      <c r="A1011" s="666"/>
      <c r="B1011" s="670"/>
      <c r="C1011" s="500">
        <v>356</v>
      </c>
      <c r="D1011" s="25"/>
      <c r="E1011" s="500" t="s">
        <v>341</v>
      </c>
      <c r="F1011" s="25" t="s">
        <v>91</v>
      </c>
      <c r="G1011" s="500">
        <v>2</v>
      </c>
      <c r="H1011" s="169">
        <v>12.42</v>
      </c>
      <c r="I1011" s="505">
        <v>10.51</v>
      </c>
      <c r="J1011" s="34">
        <f>H1011*75</f>
        <v>931.5</v>
      </c>
    </row>
    <row r="1012" spans="1:11" x14ac:dyDescent="0.3">
      <c r="A1012" s="667" t="s">
        <v>154</v>
      </c>
      <c r="B1012" s="667"/>
      <c r="C1012" s="667"/>
      <c r="D1012" s="667"/>
      <c r="E1012" s="667"/>
      <c r="F1012" s="667"/>
      <c r="G1012" s="667"/>
      <c r="H1012" s="667"/>
      <c r="I1012" s="667"/>
      <c r="J1012" s="44">
        <f>SUM(J1007:J1011)</f>
        <v>7317.75</v>
      </c>
    </row>
    <row r="1013" spans="1:11" ht="14.25" customHeight="1" thickBot="1" x14ac:dyDescent="0.35">
      <c r="A1013" s="98"/>
      <c r="B1013" s="98"/>
      <c r="C1013" s="98"/>
      <c r="D1013" s="98"/>
      <c r="E1013" s="98"/>
      <c r="F1013" s="98"/>
      <c r="G1013" s="98"/>
      <c r="H1013" s="98"/>
      <c r="I1013" s="98"/>
      <c r="J1013" s="99"/>
    </row>
    <row r="1014" spans="1:11" ht="40.5" customHeight="1" thickTop="1" thickBot="1" x14ac:dyDescent="0.55000000000000004">
      <c r="A1014" s="680" t="s">
        <v>342</v>
      </c>
      <c r="B1014" s="681"/>
      <c r="C1014" s="681"/>
      <c r="D1014" s="681"/>
      <c r="E1014" s="681"/>
      <c r="F1014" s="681"/>
      <c r="G1014" s="681"/>
      <c r="H1014" s="681"/>
      <c r="I1014" s="681"/>
      <c r="J1014" s="682"/>
    </row>
    <row r="1015" spans="1:11" ht="26.25" customHeight="1" thickTop="1" x14ac:dyDescent="0.4">
      <c r="A1015" s="683" t="s">
        <v>343</v>
      </c>
      <c r="B1015" s="683"/>
      <c r="C1015" s="683"/>
      <c r="D1015" s="683"/>
      <c r="E1015" s="683"/>
      <c r="F1015" s="683"/>
      <c r="G1015" s="683"/>
      <c r="H1015" s="683"/>
      <c r="I1015" s="683"/>
      <c r="J1015" s="683"/>
    </row>
    <row r="1016" spans="1:11" ht="20.100000000000001" customHeight="1" x14ac:dyDescent="0.3">
      <c r="A1016" s="684" t="s">
        <v>461</v>
      </c>
      <c r="B1016" s="685"/>
      <c r="C1016" s="685"/>
      <c r="D1016" s="685"/>
      <c r="E1016" s="685"/>
      <c r="F1016" s="685"/>
      <c r="G1016" s="685"/>
      <c r="H1016" s="685"/>
      <c r="I1016" s="685"/>
      <c r="J1016" s="685"/>
    </row>
    <row r="1017" spans="1:11" ht="20.100000000000001" customHeight="1" x14ac:dyDescent="0.3">
      <c r="A1017" s="684" t="s">
        <v>583</v>
      </c>
      <c r="B1017" s="684"/>
      <c r="C1017" s="684"/>
      <c r="D1017" s="684"/>
      <c r="E1017" s="684"/>
      <c r="F1017" s="684"/>
      <c r="G1017" s="684"/>
      <c r="H1017" s="684"/>
      <c r="I1017" s="684"/>
      <c r="J1017" s="684"/>
    </row>
    <row r="1018" spans="1:11" ht="20.100000000000001" customHeight="1" x14ac:dyDescent="0.3">
      <c r="A1018" s="684" t="s">
        <v>582</v>
      </c>
      <c r="B1018" s="684"/>
      <c r="C1018" s="684"/>
      <c r="D1018" s="684"/>
      <c r="E1018" s="684"/>
      <c r="F1018" s="684"/>
      <c r="G1018" s="684"/>
      <c r="H1018" s="684"/>
      <c r="I1018" s="684"/>
      <c r="J1018" s="684"/>
    </row>
    <row r="1019" spans="1:11" ht="20.100000000000001" customHeight="1" x14ac:dyDescent="0.3">
      <c r="A1019" s="473"/>
      <c r="B1019" s="473"/>
      <c r="C1019" s="473"/>
      <c r="D1019" s="473"/>
      <c r="E1019" s="473"/>
      <c r="F1019" s="473"/>
      <c r="G1019" s="473"/>
      <c r="H1019" s="473"/>
      <c r="I1019" s="473"/>
      <c r="J1019" s="473"/>
    </row>
    <row r="1020" spans="1:11" ht="20.100000000000001" customHeight="1" x14ac:dyDescent="0.3">
      <c r="A1020" s="668" t="s">
        <v>50</v>
      </c>
      <c r="B1020" s="668" t="s">
        <v>51</v>
      </c>
      <c r="C1020" s="720" t="s">
        <v>52</v>
      </c>
      <c r="D1020" s="721"/>
      <c r="E1020" s="664" t="s">
        <v>94</v>
      </c>
      <c r="F1020" s="668" t="s">
        <v>95</v>
      </c>
      <c r="G1020" s="668" t="s">
        <v>55</v>
      </c>
      <c r="H1020" s="671" t="s">
        <v>96</v>
      </c>
      <c r="I1020" s="50" t="s">
        <v>97</v>
      </c>
      <c r="J1020" s="673" t="s">
        <v>344</v>
      </c>
    </row>
    <row r="1021" spans="1:11" ht="41.25" customHeight="1" x14ac:dyDescent="0.3">
      <c r="A1021" s="670"/>
      <c r="B1021" s="670"/>
      <c r="C1021" s="25" t="s">
        <v>59</v>
      </c>
      <c r="D1021" s="25" t="s">
        <v>60</v>
      </c>
      <c r="E1021" s="722"/>
      <c r="F1021" s="670"/>
      <c r="G1021" s="670"/>
      <c r="H1021" s="672"/>
      <c r="I1021" s="51" t="s">
        <v>98</v>
      </c>
      <c r="J1021" s="674"/>
    </row>
    <row r="1022" spans="1:11" s="24" customFormat="1" ht="28.5" customHeight="1" x14ac:dyDescent="0.3">
      <c r="A1022" s="142" t="s">
        <v>345</v>
      </c>
      <c r="B1022" s="468">
        <v>8</v>
      </c>
      <c r="C1022" s="469">
        <v>528</v>
      </c>
      <c r="D1022" s="140"/>
      <c r="E1022" s="140"/>
      <c r="F1022" s="468" t="s">
        <v>100</v>
      </c>
      <c r="G1022" s="468" t="s">
        <v>104</v>
      </c>
      <c r="H1022" s="468" t="s">
        <v>346</v>
      </c>
      <c r="I1022" s="85">
        <v>3699.07</v>
      </c>
      <c r="J1022" s="467">
        <f>I1022*100</f>
        <v>369907</v>
      </c>
      <c r="K1022" s="428"/>
    </row>
    <row r="1023" spans="1:11" s="26" customFormat="1" ht="19.5" customHeight="1" x14ac:dyDescent="0.2">
      <c r="A1023" s="170"/>
      <c r="B1023" s="171"/>
      <c r="C1023" s="172"/>
      <c r="D1023" s="173"/>
      <c r="E1023" s="173"/>
      <c r="F1023" s="171"/>
      <c r="G1023" s="171"/>
      <c r="H1023" s="171"/>
      <c r="I1023" s="174"/>
      <c r="J1023" s="145"/>
      <c r="K1023" s="431"/>
    </row>
    <row r="1024" spans="1:11" ht="18" customHeight="1" x14ac:dyDescent="0.3">
      <c r="A1024" s="639" t="s">
        <v>252</v>
      </c>
      <c r="B1024" s="640"/>
      <c r="C1024" s="640"/>
      <c r="D1024" s="640"/>
      <c r="E1024" s="640"/>
      <c r="F1024" s="640"/>
      <c r="G1024" s="640"/>
      <c r="H1024" s="640"/>
      <c r="I1024" s="641"/>
      <c r="J1024" s="44">
        <v>823559</v>
      </c>
    </row>
    <row r="1025" spans="1:17" ht="18" customHeight="1" x14ac:dyDescent="0.3">
      <c r="A1025" s="639" t="s">
        <v>715</v>
      </c>
      <c r="B1025" s="640"/>
      <c r="C1025" s="640"/>
      <c r="D1025" s="640"/>
      <c r="E1025" s="640"/>
      <c r="F1025" s="640"/>
      <c r="G1025" s="640"/>
      <c r="H1025" s="640"/>
      <c r="I1025" s="641"/>
      <c r="J1025" s="44">
        <v>140294.07999999999</v>
      </c>
    </row>
    <row r="1026" spans="1:17" s="57" customFormat="1" ht="22.5" customHeight="1" x14ac:dyDescent="0.3">
      <c r="A1026" s="615"/>
      <c r="B1026" s="616"/>
      <c r="C1026" s="616"/>
      <c r="D1026" s="616"/>
      <c r="E1026" s="616"/>
      <c r="F1026" s="616"/>
      <c r="G1026" s="616"/>
      <c r="H1026" s="616"/>
      <c r="I1026" s="617" t="s">
        <v>712</v>
      </c>
      <c r="J1026" s="44">
        <f>SUM(J1024:J1025)</f>
        <v>963853.08</v>
      </c>
      <c r="K1026" s="428"/>
    </row>
    <row r="1027" spans="1:17" ht="45" customHeight="1" x14ac:dyDescent="0.3">
      <c r="A1027" s="675" t="s">
        <v>730</v>
      </c>
      <c r="B1027" s="676"/>
      <c r="C1027" s="676"/>
      <c r="D1027" s="676"/>
      <c r="E1027" s="676"/>
      <c r="F1027" s="676"/>
      <c r="G1027" s="676"/>
      <c r="H1027" s="676"/>
      <c r="I1027" s="676"/>
      <c r="J1027" s="676"/>
    </row>
    <row r="1028" spans="1:17" ht="31.5" customHeight="1" thickBot="1" x14ac:dyDescent="0.35">
      <c r="A1028" s="406"/>
      <c r="B1028" s="524"/>
      <c r="C1028" s="524"/>
      <c r="D1028" s="524"/>
      <c r="E1028" s="524"/>
      <c r="F1028" s="524"/>
      <c r="G1028" s="524"/>
      <c r="H1028" s="524"/>
      <c r="I1028" s="524"/>
      <c r="J1028" s="524"/>
    </row>
    <row r="1029" spans="1:17" s="26" customFormat="1" ht="22.5" customHeight="1" thickBot="1" x14ac:dyDescent="0.35">
      <c r="A1029" s="427" t="s">
        <v>636</v>
      </c>
      <c r="B1029" s="390"/>
      <c r="C1029" s="390"/>
      <c r="D1029" s="390"/>
      <c r="E1029" s="390"/>
      <c r="F1029" s="390"/>
      <c r="G1029" s="390"/>
      <c r="H1029" s="390"/>
      <c r="I1029" s="390"/>
      <c r="J1029" s="390"/>
      <c r="K1029" s="428"/>
    </row>
    <row r="1030" spans="1:17" s="26" customFormat="1" ht="22.5" customHeight="1" x14ac:dyDescent="0.3">
      <c r="A1030" s="646" t="s">
        <v>551</v>
      </c>
      <c r="B1030" s="647"/>
      <c r="C1030" s="647"/>
      <c r="D1030" s="647"/>
      <c r="E1030" s="647"/>
      <c r="F1030" s="647"/>
      <c r="G1030" s="647"/>
      <c r="H1030" s="647"/>
      <c r="I1030" s="648"/>
      <c r="J1030" s="366">
        <v>817862.39000000013</v>
      </c>
      <c r="K1030" s="428"/>
    </row>
    <row r="1031" spans="1:17" s="26" customFormat="1" ht="22.5" customHeight="1" x14ac:dyDescent="0.3">
      <c r="A1031" s="649" t="s">
        <v>553</v>
      </c>
      <c r="B1031" s="650"/>
      <c r="C1031" s="650"/>
      <c r="D1031" s="650"/>
      <c r="E1031" s="650"/>
      <c r="F1031" s="650"/>
      <c r="G1031" s="650"/>
      <c r="H1031" s="650"/>
      <c r="I1031" s="651"/>
      <c r="J1031" s="367">
        <v>5696.91</v>
      </c>
      <c r="K1031" s="428"/>
    </row>
    <row r="1032" spans="1:17" s="26" customFormat="1" ht="22.5" customHeight="1" x14ac:dyDescent="0.3">
      <c r="A1032" s="649" t="s">
        <v>695</v>
      </c>
      <c r="B1032" s="650"/>
      <c r="C1032" s="650"/>
      <c r="D1032" s="650"/>
      <c r="E1032" s="650"/>
      <c r="F1032" s="650"/>
      <c r="G1032" s="650"/>
      <c r="H1032" s="650"/>
      <c r="I1032" s="651"/>
      <c r="J1032" s="367">
        <v>140294.07999999999</v>
      </c>
      <c r="K1032" s="428"/>
    </row>
    <row r="1033" spans="1:17" s="26" customFormat="1" ht="22.5" customHeight="1" thickBot="1" x14ac:dyDescent="0.35">
      <c r="A1033" s="652" t="s">
        <v>725</v>
      </c>
      <c r="B1033" s="653"/>
      <c r="C1033" s="653"/>
      <c r="D1033" s="653"/>
      <c r="E1033" s="653"/>
      <c r="F1033" s="653"/>
      <c r="G1033" s="653"/>
      <c r="H1033" s="653"/>
      <c r="I1033" s="654"/>
      <c r="J1033" s="368">
        <v>0</v>
      </c>
      <c r="K1033" s="428"/>
    </row>
    <row r="1034" spans="1:17" s="26" customFormat="1" ht="22.5" customHeight="1" thickBot="1" x14ac:dyDescent="0.35">
      <c r="A1034" s="655" t="s">
        <v>696</v>
      </c>
      <c r="B1034" s="656"/>
      <c r="C1034" s="656"/>
      <c r="D1034" s="656"/>
      <c r="E1034" s="656"/>
      <c r="F1034" s="656"/>
      <c r="G1034" s="656"/>
      <c r="H1034" s="656"/>
      <c r="I1034" s="657"/>
      <c r="J1034" s="389">
        <f>SUM(J1030:J1033)</f>
        <v>963853.38000000012</v>
      </c>
      <c r="K1034" s="428"/>
    </row>
    <row r="1035" spans="1:17" s="26" customFormat="1" ht="21" thickBot="1" x14ac:dyDescent="0.35">
      <c r="A1035" s="406"/>
      <c r="B1035" s="524"/>
      <c r="C1035" s="524"/>
      <c r="D1035" s="524"/>
      <c r="E1035" s="524"/>
      <c r="F1035" s="524"/>
      <c r="G1035" s="524"/>
      <c r="H1035" s="524"/>
      <c r="I1035" s="524"/>
      <c r="J1035" s="524"/>
      <c r="K1035" s="428"/>
    </row>
    <row r="1036" spans="1:17" s="5" customFormat="1" ht="38.25" customHeight="1" thickTop="1" thickBot="1" x14ac:dyDescent="0.35">
      <c r="A1036" s="677" t="s">
        <v>347</v>
      </c>
      <c r="B1036" s="678"/>
      <c r="C1036" s="678"/>
      <c r="D1036" s="678"/>
      <c r="E1036" s="678"/>
      <c r="F1036" s="678"/>
      <c r="G1036" s="678"/>
      <c r="H1036" s="678"/>
      <c r="I1036" s="678"/>
      <c r="J1036" s="679"/>
      <c r="K1036" s="428"/>
    </row>
    <row r="1037" spans="1:17" s="387" customFormat="1" ht="26.45" customHeight="1" thickTop="1" x14ac:dyDescent="0.4">
      <c r="A1037" s="683" t="s">
        <v>186</v>
      </c>
      <c r="B1037" s="683"/>
      <c r="C1037" s="683"/>
      <c r="D1037" s="683"/>
      <c r="E1037" s="683"/>
      <c r="F1037" s="683"/>
      <c r="G1037" s="683"/>
      <c r="H1037" s="683"/>
      <c r="I1037" s="683"/>
      <c r="J1037" s="683"/>
      <c r="K1037" s="428"/>
      <c r="L1037" s="5">
        <v>817862.39000000013</v>
      </c>
      <c r="P1037" s="5"/>
      <c r="Q1037" s="5"/>
    </row>
    <row r="1038" spans="1:17" s="387" customFormat="1" x14ac:dyDescent="0.3">
      <c r="A1038" s="684" t="s">
        <v>457</v>
      </c>
      <c r="B1038" s="685"/>
      <c r="C1038" s="685"/>
      <c r="D1038" s="685"/>
      <c r="E1038" s="685"/>
      <c r="F1038" s="685"/>
      <c r="G1038" s="685"/>
      <c r="H1038" s="685"/>
      <c r="I1038" s="685"/>
      <c r="J1038" s="685"/>
      <c r="K1038" s="428"/>
      <c r="L1038" s="5"/>
      <c r="P1038" s="5"/>
      <c r="Q1038" s="5"/>
    </row>
    <row r="1039" spans="1:17" s="387" customFormat="1" x14ac:dyDescent="0.3">
      <c r="A1039" s="684" t="s">
        <v>639</v>
      </c>
      <c r="B1039" s="685"/>
      <c r="C1039" s="685"/>
      <c r="D1039" s="685"/>
      <c r="E1039" s="685"/>
      <c r="F1039" s="685"/>
      <c r="G1039" s="685"/>
      <c r="H1039" s="685"/>
      <c r="I1039" s="685"/>
      <c r="J1039" s="685"/>
      <c r="K1039" s="428"/>
      <c r="L1039" s="5"/>
      <c r="M1039" s="5"/>
      <c r="N1039" s="5"/>
      <c r="O1039" s="5"/>
      <c r="P1039" s="5"/>
      <c r="Q1039" s="5"/>
    </row>
    <row r="1040" spans="1:17" s="387" customFormat="1" ht="29.25" customHeight="1" x14ac:dyDescent="0.3">
      <c r="A1040" s="863" t="s">
        <v>638</v>
      </c>
      <c r="B1040" s="907"/>
      <c r="C1040" s="907"/>
      <c r="D1040" s="907"/>
      <c r="E1040" s="907"/>
      <c r="F1040" s="907"/>
      <c r="G1040" s="907"/>
      <c r="H1040" s="907"/>
      <c r="I1040" s="907"/>
      <c r="J1040" s="907"/>
      <c r="K1040" s="428"/>
      <c r="L1040" s="5"/>
      <c r="M1040" s="5"/>
      <c r="N1040" s="5"/>
      <c r="P1040" s="5"/>
      <c r="Q1040" s="5"/>
    </row>
    <row r="1041" spans="1:11" s="26" customFormat="1" x14ac:dyDescent="0.3">
      <c r="A1041" s="860"/>
      <c r="B1041" s="860"/>
      <c r="C1041" s="860"/>
      <c r="D1041" s="860"/>
      <c r="E1041" s="860"/>
      <c r="F1041" s="860"/>
      <c r="G1041" s="860"/>
      <c r="H1041" s="860"/>
      <c r="I1041" s="860"/>
      <c r="J1041" s="860"/>
      <c r="K1041" s="428"/>
    </row>
    <row r="1042" spans="1:11" s="26" customFormat="1" x14ac:dyDescent="0.3">
      <c r="A1042" s="668" t="s">
        <v>50</v>
      </c>
      <c r="B1042" s="668" t="s">
        <v>51</v>
      </c>
      <c r="C1042" s="720" t="s">
        <v>52</v>
      </c>
      <c r="D1042" s="721"/>
      <c r="E1042" s="664" t="s">
        <v>94</v>
      </c>
      <c r="F1042" s="668" t="s">
        <v>95</v>
      </c>
      <c r="G1042" s="668" t="s">
        <v>55</v>
      </c>
      <c r="H1042" s="671" t="s">
        <v>96</v>
      </c>
      <c r="I1042" s="50" t="s">
        <v>97</v>
      </c>
      <c r="J1042" s="673" t="s">
        <v>344</v>
      </c>
      <c r="K1042" s="428"/>
    </row>
    <row r="1043" spans="1:11" ht="30" customHeight="1" x14ac:dyDescent="0.3">
      <c r="A1043" s="670"/>
      <c r="B1043" s="670"/>
      <c r="C1043" s="25" t="s">
        <v>59</v>
      </c>
      <c r="D1043" s="25" t="s">
        <v>60</v>
      </c>
      <c r="E1043" s="722"/>
      <c r="F1043" s="670"/>
      <c r="G1043" s="670"/>
      <c r="H1043" s="672"/>
      <c r="I1043" s="51" t="s">
        <v>98</v>
      </c>
      <c r="J1043" s="674"/>
    </row>
    <row r="1044" spans="1:11" ht="30" x14ac:dyDescent="0.3">
      <c r="A1044" s="142" t="s">
        <v>348</v>
      </c>
      <c r="B1044" s="89">
        <v>27</v>
      </c>
      <c r="C1044" s="384" t="s">
        <v>349</v>
      </c>
      <c r="D1044" s="140"/>
      <c r="E1044" s="140">
        <v>1</v>
      </c>
      <c r="F1044" s="140" t="s">
        <v>115</v>
      </c>
      <c r="G1044" s="140" t="s">
        <v>104</v>
      </c>
      <c r="H1044" s="135" t="s">
        <v>350</v>
      </c>
      <c r="I1044" s="35">
        <v>1983.19</v>
      </c>
      <c r="J1044" s="145">
        <f>I1044*100</f>
        <v>198319</v>
      </c>
    </row>
    <row r="1045" spans="1:11" x14ac:dyDescent="0.3">
      <c r="A1045" s="170"/>
      <c r="B1045" s="490"/>
      <c r="C1045" s="175"/>
      <c r="D1045" s="173"/>
      <c r="E1045" s="173"/>
      <c r="F1045" s="173"/>
      <c r="G1045" s="173"/>
      <c r="H1045" s="176"/>
      <c r="I1045" s="174"/>
      <c r="J1045" s="145"/>
    </row>
    <row r="1046" spans="1:11" ht="33" customHeight="1" x14ac:dyDescent="0.3">
      <c r="A1046" s="639" t="s">
        <v>252</v>
      </c>
      <c r="B1046" s="640"/>
      <c r="C1046" s="640"/>
      <c r="D1046" s="640"/>
      <c r="E1046" s="640"/>
      <c r="F1046" s="640"/>
      <c r="G1046" s="640"/>
      <c r="H1046" s="640"/>
      <c r="I1046" s="641"/>
      <c r="J1046" s="346">
        <v>729880.98</v>
      </c>
    </row>
    <row r="1047" spans="1:11" s="26" customFormat="1" ht="33" customHeight="1" x14ac:dyDescent="0.3">
      <c r="A1047" s="850" t="s">
        <v>539</v>
      </c>
      <c r="B1047" s="906"/>
      <c r="C1047" s="906"/>
      <c r="D1047" s="906"/>
      <c r="E1047" s="906"/>
      <c r="F1047" s="906"/>
      <c r="G1047" s="906"/>
      <c r="H1047" s="906"/>
      <c r="I1047" s="906"/>
      <c r="J1047" s="906"/>
      <c r="K1047" s="428"/>
    </row>
    <row r="1048" spans="1:11" s="26" customFormat="1" ht="36" customHeight="1" thickBot="1" x14ac:dyDescent="0.35">
      <c r="A1048" s="460"/>
      <c r="B1048" s="474"/>
      <c r="C1048" s="474"/>
      <c r="D1048" s="474"/>
      <c r="E1048" s="474"/>
      <c r="F1048" s="474"/>
      <c r="G1048" s="474"/>
      <c r="H1048" s="474"/>
      <c r="I1048" s="474"/>
      <c r="J1048" s="474"/>
      <c r="K1048" s="428"/>
    </row>
    <row r="1049" spans="1:11" s="26" customFormat="1" ht="21.75" customHeight="1" thickBot="1" x14ac:dyDescent="0.35">
      <c r="A1049" s="427" t="s">
        <v>640</v>
      </c>
      <c r="B1049" s="390"/>
      <c r="C1049" s="390"/>
      <c r="D1049" s="390"/>
      <c r="E1049" s="390"/>
      <c r="F1049" s="390"/>
      <c r="G1049" s="390"/>
      <c r="H1049" s="390"/>
      <c r="I1049" s="390"/>
      <c r="J1049" s="390"/>
      <c r="K1049" s="428"/>
    </row>
    <row r="1050" spans="1:11" s="26" customFormat="1" ht="21.75" customHeight="1" x14ac:dyDescent="0.3">
      <c r="A1050" s="646" t="s">
        <v>551</v>
      </c>
      <c r="B1050" s="647"/>
      <c r="C1050" s="647"/>
      <c r="D1050" s="647"/>
      <c r="E1050" s="647"/>
      <c r="F1050" s="647"/>
      <c r="G1050" s="647"/>
      <c r="H1050" s="647"/>
      <c r="I1050" s="648"/>
      <c r="J1050" s="366">
        <v>719308.98492699466</v>
      </c>
      <c r="K1050" s="428"/>
    </row>
    <row r="1051" spans="1:11" s="26" customFormat="1" ht="30.75" customHeight="1" x14ac:dyDescent="0.3">
      <c r="A1051" s="649" t="s">
        <v>553</v>
      </c>
      <c r="B1051" s="650"/>
      <c r="C1051" s="650"/>
      <c r="D1051" s="650"/>
      <c r="E1051" s="650"/>
      <c r="F1051" s="650"/>
      <c r="G1051" s="650"/>
      <c r="H1051" s="650"/>
      <c r="I1051" s="651"/>
      <c r="J1051" s="367">
        <v>10572.19</v>
      </c>
      <c r="K1051" s="428"/>
    </row>
    <row r="1052" spans="1:11" s="26" customFormat="1" ht="30.75" customHeight="1" x14ac:dyDescent="0.3">
      <c r="A1052" s="649" t="s">
        <v>695</v>
      </c>
      <c r="B1052" s="650"/>
      <c r="C1052" s="650"/>
      <c r="D1052" s="650"/>
      <c r="E1052" s="650"/>
      <c r="F1052" s="650"/>
      <c r="G1052" s="650"/>
      <c r="H1052" s="650"/>
      <c r="I1052" s="651"/>
      <c r="J1052" s="367"/>
      <c r="K1052" s="428"/>
    </row>
    <row r="1053" spans="1:11" s="26" customFormat="1" ht="33" customHeight="1" thickBot="1" x14ac:dyDescent="0.35">
      <c r="A1053" s="652" t="s">
        <v>725</v>
      </c>
      <c r="B1053" s="653"/>
      <c r="C1053" s="653"/>
      <c r="D1053" s="653"/>
      <c r="E1053" s="653"/>
      <c r="F1053" s="653"/>
      <c r="G1053" s="653"/>
      <c r="H1053" s="653"/>
      <c r="I1053" s="654"/>
      <c r="J1053" s="368">
        <v>0</v>
      </c>
      <c r="K1053" s="428"/>
    </row>
    <row r="1054" spans="1:11" s="26" customFormat="1" ht="18" customHeight="1" x14ac:dyDescent="0.3">
      <c r="A1054" s="658" t="s">
        <v>696</v>
      </c>
      <c r="B1054" s="659"/>
      <c r="C1054" s="659"/>
      <c r="D1054" s="659"/>
      <c r="E1054" s="659"/>
      <c r="F1054" s="659"/>
      <c r="G1054" s="659"/>
      <c r="H1054" s="659"/>
      <c r="I1054" s="660"/>
      <c r="J1054" s="369">
        <f>+J1050+J1051+J1053</f>
        <v>729881.1749269946</v>
      </c>
      <c r="K1054" s="428"/>
    </row>
    <row r="1055" spans="1:11" s="26" customFormat="1" ht="45" customHeight="1" thickBot="1" x14ac:dyDescent="0.35">
      <c r="A1055" s="661" t="s">
        <v>584</v>
      </c>
      <c r="B1055" s="662"/>
      <c r="C1055" s="662"/>
      <c r="D1055" s="662"/>
      <c r="E1055" s="662"/>
      <c r="F1055" s="662"/>
      <c r="G1055" s="662"/>
      <c r="H1055" s="662"/>
      <c r="I1055" s="662"/>
      <c r="J1055" s="663"/>
      <c r="K1055" s="428"/>
    </row>
    <row r="1056" spans="1:11" s="5" customFormat="1" ht="45" customHeight="1" thickTop="1" thickBot="1" x14ac:dyDescent="0.55000000000000004">
      <c r="A1056" s="680" t="s">
        <v>351</v>
      </c>
      <c r="B1056" s="681"/>
      <c r="C1056" s="681"/>
      <c r="D1056" s="681"/>
      <c r="E1056" s="681"/>
      <c r="F1056" s="681"/>
      <c r="G1056" s="681"/>
      <c r="H1056" s="681"/>
      <c r="I1056" s="681"/>
      <c r="J1056" s="682"/>
      <c r="K1056" s="428"/>
    </row>
    <row r="1057" spans="1:18" s="387" customFormat="1" ht="26.45" customHeight="1" thickTop="1" x14ac:dyDescent="0.4">
      <c r="A1057" s="683" t="s">
        <v>200</v>
      </c>
      <c r="B1057" s="683"/>
      <c r="C1057" s="683"/>
      <c r="D1057" s="683"/>
      <c r="E1057" s="683"/>
      <c r="F1057" s="683"/>
      <c r="G1057" s="683"/>
      <c r="H1057" s="683"/>
      <c r="I1057" s="683"/>
      <c r="J1057" s="683"/>
      <c r="K1057" s="428"/>
      <c r="M1057" s="5"/>
      <c r="N1057" s="5"/>
      <c r="O1057" s="5"/>
      <c r="Q1057" s="5"/>
    </row>
    <row r="1058" spans="1:18" s="387" customFormat="1" ht="34.5" customHeight="1" x14ac:dyDescent="0.3">
      <c r="A1058" s="863" t="s">
        <v>462</v>
      </c>
      <c r="B1058" s="684"/>
      <c r="C1058" s="684"/>
      <c r="D1058" s="684"/>
      <c r="E1058" s="684"/>
      <c r="F1058" s="684"/>
      <c r="G1058" s="684"/>
      <c r="H1058" s="684"/>
      <c r="I1058" s="684"/>
      <c r="J1058" s="684"/>
      <c r="K1058" s="428"/>
      <c r="M1058" s="5"/>
      <c r="N1058" s="5"/>
      <c r="O1058" s="5"/>
    </row>
    <row r="1059" spans="1:18" s="387" customFormat="1" ht="24" customHeight="1" x14ac:dyDescent="0.3">
      <c r="A1059" s="457" t="s">
        <v>463</v>
      </c>
      <c r="B1059" s="457"/>
      <c r="C1059" s="457"/>
      <c r="D1059" s="457"/>
      <c r="E1059" s="457"/>
      <c r="F1059" s="457"/>
      <c r="G1059" s="457"/>
      <c r="H1059" s="457"/>
      <c r="I1059" s="457"/>
      <c r="J1059" s="457"/>
      <c r="K1059" s="428"/>
      <c r="L1059" s="57"/>
      <c r="M1059" s="5"/>
      <c r="N1059" s="5"/>
      <c r="O1059" s="5"/>
      <c r="P1059" s="5"/>
      <c r="Q1059" s="57"/>
    </row>
    <row r="1060" spans="1:18" s="387" customFormat="1" ht="24" customHeight="1" x14ac:dyDescent="0.3">
      <c r="A1060" s="684" t="s">
        <v>464</v>
      </c>
      <c r="B1060" s="684"/>
      <c r="C1060" s="684"/>
      <c r="D1060" s="684"/>
      <c r="E1060" s="684"/>
      <c r="F1060" s="684"/>
      <c r="G1060" s="684"/>
      <c r="H1060" s="684"/>
      <c r="I1060" s="684"/>
      <c r="J1060" s="684"/>
      <c r="K1060" s="428"/>
      <c r="M1060" s="5"/>
      <c r="N1060" s="5"/>
      <c r="O1060" s="5"/>
      <c r="P1060" s="5"/>
      <c r="R1060" s="397"/>
    </row>
    <row r="1061" spans="1:18" ht="16.5" customHeight="1" x14ac:dyDescent="0.3">
      <c r="A1061" s="457"/>
      <c r="B1061" s="457"/>
      <c r="C1061" s="457"/>
      <c r="D1061" s="457"/>
      <c r="E1061" s="457"/>
      <c r="F1061" s="457"/>
      <c r="G1061" s="457"/>
      <c r="H1061" s="457"/>
      <c r="I1061" s="457"/>
      <c r="J1061" s="457"/>
      <c r="M1061" s="26"/>
      <c r="N1061" s="26"/>
      <c r="O1061" s="26"/>
      <c r="P1061" s="26"/>
      <c r="R1061" s="24"/>
    </row>
    <row r="1062" spans="1:18" x14ac:dyDescent="0.3">
      <c r="A1062" s="708" t="s">
        <v>50</v>
      </c>
      <c r="B1062" s="708" t="s">
        <v>51</v>
      </c>
      <c r="C1062" s="708" t="s">
        <v>52</v>
      </c>
      <c r="D1062" s="708"/>
      <c r="E1062" s="754" t="s">
        <v>53</v>
      </c>
      <c r="F1062" s="668" t="s">
        <v>54</v>
      </c>
      <c r="G1062" s="668" t="s">
        <v>55</v>
      </c>
      <c r="H1062" s="695" t="s">
        <v>56</v>
      </c>
      <c r="I1062" s="697" t="s">
        <v>57</v>
      </c>
      <c r="J1062" s="699" t="s">
        <v>58</v>
      </c>
    </row>
    <row r="1063" spans="1:18" x14ac:dyDescent="0.3">
      <c r="A1063" s="668"/>
      <c r="B1063" s="668"/>
      <c r="C1063" s="117" t="s">
        <v>59</v>
      </c>
      <c r="D1063" s="117" t="s">
        <v>60</v>
      </c>
      <c r="E1063" s="664"/>
      <c r="F1063" s="670"/>
      <c r="G1063" s="670"/>
      <c r="H1063" s="696"/>
      <c r="I1063" s="698"/>
      <c r="J1063" s="700"/>
    </row>
    <row r="1064" spans="1:18" s="26" customFormat="1" ht="30" x14ac:dyDescent="0.3">
      <c r="A1064" s="500" t="s">
        <v>352</v>
      </c>
      <c r="B1064" s="500">
        <v>4</v>
      </c>
      <c r="C1064" s="500">
        <v>524</v>
      </c>
      <c r="D1064" s="25"/>
      <c r="E1064" s="38">
        <v>9.8611111111111108E-2</v>
      </c>
      <c r="F1064" s="384" t="s">
        <v>353</v>
      </c>
      <c r="G1064" s="500">
        <v>1</v>
      </c>
      <c r="H1064" s="34">
        <v>2.06</v>
      </c>
      <c r="I1064" s="35">
        <v>1.38</v>
      </c>
      <c r="J1064" s="177" t="s">
        <v>354</v>
      </c>
      <c r="K1064" s="428"/>
    </row>
    <row r="1065" spans="1:18" s="26" customFormat="1" ht="31.5" customHeight="1" x14ac:dyDescent="0.3">
      <c r="A1065" s="760" t="s">
        <v>154</v>
      </c>
      <c r="B1065" s="761"/>
      <c r="C1065" s="761"/>
      <c r="D1065" s="761"/>
      <c r="E1065" s="761"/>
      <c r="F1065" s="761"/>
      <c r="G1065" s="761"/>
      <c r="H1065" s="761"/>
      <c r="I1065" s="762"/>
      <c r="J1065" s="44">
        <f>SUM(J1064)</f>
        <v>0</v>
      </c>
      <c r="K1065" s="428"/>
    </row>
    <row r="1066" spans="1:18" s="26" customFormat="1" ht="19.5" customHeight="1" x14ac:dyDescent="0.3">
      <c r="A1066" s="473"/>
      <c r="B1066" s="473"/>
      <c r="C1066" s="473"/>
      <c r="D1066" s="473"/>
      <c r="E1066" s="473"/>
      <c r="F1066" s="473"/>
      <c r="G1066" s="473"/>
      <c r="H1066" s="473"/>
      <c r="I1066" s="473"/>
      <c r="J1066" s="473"/>
      <c r="K1066" s="428"/>
    </row>
    <row r="1067" spans="1:18" s="26" customFormat="1" ht="23.25" customHeight="1" x14ac:dyDescent="0.4">
      <c r="A1067" s="683" t="s">
        <v>186</v>
      </c>
      <c r="B1067" s="683"/>
      <c r="C1067" s="683"/>
      <c r="D1067" s="683"/>
      <c r="E1067" s="683"/>
      <c r="F1067" s="683"/>
      <c r="G1067" s="683"/>
      <c r="H1067" s="683"/>
      <c r="I1067" s="683"/>
      <c r="J1067" s="683"/>
      <c r="K1067" s="428"/>
    </row>
    <row r="1068" spans="1:18" s="26" customFormat="1" ht="20.100000000000001" customHeight="1" x14ac:dyDescent="0.3">
      <c r="A1068" s="684" t="s">
        <v>465</v>
      </c>
      <c r="B1068" s="685"/>
      <c r="C1068" s="685"/>
      <c r="D1068" s="685"/>
      <c r="E1068" s="685"/>
      <c r="F1068" s="685"/>
      <c r="G1068" s="685"/>
      <c r="H1068" s="685"/>
      <c r="I1068" s="685"/>
      <c r="J1068" s="685"/>
      <c r="K1068" s="428"/>
    </row>
    <row r="1069" spans="1:18" s="26" customFormat="1" ht="20.100000000000001" customHeight="1" x14ac:dyDescent="0.3">
      <c r="A1069" s="684" t="s">
        <v>585</v>
      </c>
      <c r="B1069" s="684"/>
      <c r="C1069" s="684"/>
      <c r="D1069" s="684"/>
      <c r="E1069" s="684"/>
      <c r="F1069" s="684"/>
      <c r="G1069" s="684"/>
      <c r="H1069" s="684"/>
      <c r="I1069" s="684"/>
      <c r="J1069" s="684"/>
      <c r="K1069" s="428"/>
    </row>
    <row r="1070" spans="1:18" s="26" customFormat="1" ht="24" customHeight="1" x14ac:dyDescent="0.3">
      <c r="A1070" s="684" t="s">
        <v>466</v>
      </c>
      <c r="B1070" s="685"/>
      <c r="C1070" s="685"/>
      <c r="D1070" s="685"/>
      <c r="E1070" s="685"/>
      <c r="F1070" s="685"/>
      <c r="G1070" s="685"/>
      <c r="H1070" s="685"/>
      <c r="I1070" s="685"/>
      <c r="J1070" s="685"/>
      <c r="K1070" s="428"/>
    </row>
    <row r="1071" spans="1:18" s="26" customFormat="1" ht="21" customHeight="1" x14ac:dyDescent="0.3">
      <c r="A1071" s="457"/>
      <c r="B1071" s="473"/>
      <c r="C1071" s="473"/>
      <c r="D1071" s="473"/>
      <c r="E1071" s="473"/>
      <c r="F1071" s="473"/>
      <c r="G1071" s="473"/>
      <c r="H1071" s="473"/>
      <c r="I1071" s="473"/>
      <c r="J1071" s="473"/>
      <c r="K1071" s="428"/>
    </row>
    <row r="1072" spans="1:18" s="26" customFormat="1" ht="24.75" customHeight="1" x14ac:dyDescent="0.3">
      <c r="A1072" s="668" t="s">
        <v>50</v>
      </c>
      <c r="B1072" s="668" t="s">
        <v>51</v>
      </c>
      <c r="C1072" s="720" t="s">
        <v>52</v>
      </c>
      <c r="D1072" s="721"/>
      <c r="E1072" s="664" t="s">
        <v>94</v>
      </c>
      <c r="F1072" s="668" t="s">
        <v>95</v>
      </c>
      <c r="G1072" s="668" t="s">
        <v>55</v>
      </c>
      <c r="H1072" s="671" t="s">
        <v>96</v>
      </c>
      <c r="I1072" s="50" t="s">
        <v>97</v>
      </c>
      <c r="J1072" s="673" t="s">
        <v>241</v>
      </c>
      <c r="K1072" s="428"/>
    </row>
    <row r="1073" spans="1:12" s="26" customFormat="1" ht="27" customHeight="1" x14ac:dyDescent="0.3">
      <c r="A1073" s="670"/>
      <c r="B1073" s="670"/>
      <c r="C1073" s="25" t="s">
        <v>59</v>
      </c>
      <c r="D1073" s="25" t="s">
        <v>60</v>
      </c>
      <c r="E1073" s="722"/>
      <c r="F1073" s="670"/>
      <c r="G1073" s="670"/>
      <c r="H1073" s="672"/>
      <c r="I1073" s="51" t="s">
        <v>98</v>
      </c>
      <c r="J1073" s="674"/>
      <c r="K1073" s="428"/>
    </row>
    <row r="1074" spans="1:12" x14ac:dyDescent="0.3">
      <c r="A1074" s="487" t="s">
        <v>355</v>
      </c>
      <c r="B1074" s="491">
        <v>4</v>
      </c>
      <c r="C1074" s="89">
        <v>524</v>
      </c>
      <c r="D1074" s="384">
        <v>1</v>
      </c>
      <c r="E1074" s="89"/>
      <c r="F1074" s="89" t="s">
        <v>115</v>
      </c>
      <c r="G1074" s="140" t="s">
        <v>104</v>
      </c>
      <c r="H1074" s="135" t="s">
        <v>356</v>
      </c>
      <c r="I1074" s="139">
        <v>1515.91</v>
      </c>
      <c r="J1074" s="136">
        <f>I1074*100</f>
        <v>151591</v>
      </c>
    </row>
    <row r="1075" spans="1:12" s="26" customFormat="1" x14ac:dyDescent="0.3">
      <c r="A1075" s="483" t="s">
        <v>357</v>
      </c>
      <c r="B1075" s="89"/>
      <c r="C1075" s="89"/>
      <c r="D1075" s="384">
        <v>2</v>
      </c>
      <c r="E1075" s="89"/>
      <c r="F1075" s="89" t="s">
        <v>115</v>
      </c>
      <c r="G1075" s="140" t="s">
        <v>104</v>
      </c>
      <c r="H1075" s="135" t="s">
        <v>358</v>
      </c>
      <c r="I1075" s="139">
        <v>1083.32</v>
      </c>
      <c r="J1075" s="136">
        <f>I1075*100</f>
        <v>108332</v>
      </c>
      <c r="K1075" s="428"/>
    </row>
    <row r="1076" spans="1:12" x14ac:dyDescent="0.3">
      <c r="A1076" s="484"/>
      <c r="B1076" s="89"/>
      <c r="C1076" s="89">
        <v>511</v>
      </c>
      <c r="D1076" s="384"/>
      <c r="E1076" s="89"/>
      <c r="F1076" s="89"/>
      <c r="G1076" s="140"/>
      <c r="H1076" s="135"/>
      <c r="I1076" s="139"/>
      <c r="J1076" s="136"/>
    </row>
    <row r="1077" spans="1:12" s="524" customFormat="1" x14ac:dyDescent="0.3">
      <c r="A1077" s="909" t="s">
        <v>717</v>
      </c>
      <c r="B1077" s="909"/>
      <c r="C1077" s="909"/>
      <c r="D1077" s="909"/>
      <c r="E1077" s="909"/>
      <c r="F1077" s="909"/>
      <c r="G1077" s="909"/>
      <c r="H1077" s="909"/>
      <c r="I1077" s="909"/>
      <c r="J1077" s="97">
        <v>24278.43</v>
      </c>
      <c r="K1077" s="428"/>
    </row>
    <row r="1078" spans="1:12" x14ac:dyDescent="0.3">
      <c r="A1078" s="667" t="s">
        <v>154</v>
      </c>
      <c r="B1078" s="667"/>
      <c r="C1078" s="667"/>
      <c r="D1078" s="667"/>
      <c r="E1078" s="667"/>
      <c r="F1078" s="667"/>
      <c r="G1078" s="667"/>
      <c r="H1078" s="667"/>
      <c r="I1078" s="667"/>
      <c r="J1078" s="44">
        <f>SUM(J1074:J1077)</f>
        <v>284201.43</v>
      </c>
      <c r="K1078" s="434"/>
    </row>
    <row r="1079" spans="1:12" ht="32.25" customHeight="1" thickBot="1" x14ac:dyDescent="0.35">
      <c r="A1079" s="788" t="s">
        <v>716</v>
      </c>
      <c r="B1079" s="889"/>
      <c r="C1079" s="889"/>
      <c r="D1079" s="889"/>
      <c r="E1079" s="889"/>
      <c r="F1079" s="889"/>
      <c r="G1079" s="889"/>
      <c r="H1079" s="889"/>
      <c r="I1079" s="889"/>
      <c r="J1079" s="889"/>
      <c r="L1079" s="549">
        <f>J1074+J1075+18426.43+5852</f>
        <v>284201.43</v>
      </c>
    </row>
    <row r="1080" spans="1:12" ht="35.25" customHeight="1" thickBot="1" x14ac:dyDescent="0.35">
      <c r="A1080" s="427" t="s">
        <v>641</v>
      </c>
      <c r="B1080" s="390"/>
      <c r="C1080" s="390"/>
      <c r="D1080" s="390"/>
      <c r="E1080" s="390"/>
      <c r="F1080" s="390"/>
      <c r="G1080" s="390"/>
      <c r="H1080" s="390"/>
      <c r="I1080" s="390"/>
      <c r="J1080" s="390"/>
    </row>
    <row r="1081" spans="1:12" ht="21" customHeight="1" x14ac:dyDescent="0.3">
      <c r="A1081" s="646" t="s">
        <v>551</v>
      </c>
      <c r="B1081" s="647"/>
      <c r="C1081" s="647"/>
      <c r="D1081" s="647"/>
      <c r="E1081" s="647"/>
      <c r="F1081" s="647"/>
      <c r="G1081" s="647"/>
      <c r="H1081" s="647"/>
      <c r="I1081" s="648"/>
      <c r="J1081" s="366">
        <v>351505.73008929542</v>
      </c>
      <c r="K1081" s="428" t="s">
        <v>552</v>
      </c>
    </row>
    <row r="1082" spans="1:12" ht="21" customHeight="1" x14ac:dyDescent="0.3">
      <c r="A1082" s="649" t="s">
        <v>553</v>
      </c>
      <c r="B1082" s="650"/>
      <c r="C1082" s="650"/>
      <c r="D1082" s="650"/>
      <c r="E1082" s="650"/>
      <c r="F1082" s="650"/>
      <c r="G1082" s="650"/>
      <c r="H1082" s="650"/>
      <c r="I1082" s="651"/>
      <c r="J1082" s="367">
        <v>18426.43</v>
      </c>
    </row>
    <row r="1083" spans="1:12" ht="21" customHeight="1" x14ac:dyDescent="0.3">
      <c r="A1083" s="649" t="s">
        <v>695</v>
      </c>
      <c r="B1083" s="650"/>
      <c r="C1083" s="650"/>
      <c r="D1083" s="650"/>
      <c r="E1083" s="650"/>
      <c r="F1083" s="650"/>
      <c r="G1083" s="650"/>
      <c r="H1083" s="650"/>
      <c r="I1083" s="651"/>
      <c r="J1083" s="367">
        <v>5852</v>
      </c>
    </row>
    <row r="1084" spans="1:12" ht="21" customHeight="1" thickBot="1" x14ac:dyDescent="0.35">
      <c r="A1084" s="652" t="s">
        <v>725</v>
      </c>
      <c r="B1084" s="653"/>
      <c r="C1084" s="653"/>
      <c r="D1084" s="653"/>
      <c r="E1084" s="653"/>
      <c r="F1084" s="653"/>
      <c r="G1084" s="653"/>
      <c r="H1084" s="653"/>
      <c r="I1084" s="654"/>
      <c r="J1084" s="368">
        <v>0</v>
      </c>
    </row>
    <row r="1085" spans="1:12" ht="25.5" customHeight="1" x14ac:dyDescent="0.2">
      <c r="A1085" s="658" t="s">
        <v>696</v>
      </c>
      <c r="B1085" s="659"/>
      <c r="C1085" s="659"/>
      <c r="D1085" s="659"/>
      <c r="E1085" s="659"/>
      <c r="F1085" s="659"/>
      <c r="G1085" s="659"/>
      <c r="H1085" s="659"/>
      <c r="I1085" s="660"/>
      <c r="J1085" s="369">
        <f>SUM(J1081:J1084)</f>
        <v>375784.16008929542</v>
      </c>
      <c r="K1085" s="521"/>
    </row>
    <row r="1086" spans="1:12" ht="36" customHeight="1" x14ac:dyDescent="0.3">
      <c r="A1086" s="661" t="s">
        <v>675</v>
      </c>
      <c r="B1086" s="662"/>
      <c r="C1086" s="662"/>
      <c r="D1086" s="662"/>
      <c r="E1086" s="662"/>
      <c r="F1086" s="662"/>
      <c r="G1086" s="662"/>
      <c r="H1086" s="662"/>
      <c r="I1086" s="662"/>
      <c r="J1086" s="663"/>
    </row>
    <row r="1087" spans="1:12" ht="15.75" customHeight="1" x14ac:dyDescent="0.3">
      <c r="A1087" s="458"/>
      <c r="B1087" s="566"/>
      <c r="C1087" s="566"/>
      <c r="D1087" s="566"/>
      <c r="E1087" s="566"/>
      <c r="F1087" s="566"/>
      <c r="G1087" s="566"/>
      <c r="H1087" s="566"/>
      <c r="I1087" s="566"/>
      <c r="J1087" s="566"/>
    </row>
    <row r="1088" spans="1:12" s="5" customFormat="1" ht="26.45" customHeight="1" x14ac:dyDescent="0.4">
      <c r="A1088" s="683" t="s">
        <v>186</v>
      </c>
      <c r="B1088" s="683"/>
      <c r="C1088" s="683"/>
      <c r="D1088" s="683"/>
      <c r="E1088" s="683"/>
      <c r="F1088" s="683"/>
      <c r="G1088" s="683"/>
      <c r="H1088" s="683"/>
      <c r="I1088" s="683"/>
      <c r="J1088" s="683"/>
      <c r="K1088" s="428"/>
    </row>
    <row r="1089" spans="1:19" s="387" customFormat="1" ht="24" customHeight="1" x14ac:dyDescent="0.25">
      <c r="A1089" s="684" t="s">
        <v>404</v>
      </c>
      <c r="B1089" s="685"/>
      <c r="C1089" s="685"/>
      <c r="D1089" s="685"/>
      <c r="E1089" s="685"/>
      <c r="F1089" s="685"/>
      <c r="G1089" s="685"/>
      <c r="H1089" s="685"/>
      <c r="I1089" s="685"/>
      <c r="J1089" s="685"/>
      <c r="K1089" s="563"/>
      <c r="L1089" s="394">
        <v>351505.73008929542</v>
      </c>
      <c r="M1089" s="393"/>
      <c r="N1089" s="5"/>
      <c r="O1089" s="5"/>
    </row>
    <row r="1090" spans="1:19" s="387" customFormat="1" ht="24" customHeight="1" x14ac:dyDescent="0.3">
      <c r="A1090" s="684" t="s">
        <v>587</v>
      </c>
      <c r="B1090" s="684"/>
      <c r="C1090" s="684"/>
      <c r="D1090" s="684"/>
      <c r="E1090" s="684"/>
      <c r="F1090" s="684"/>
      <c r="G1090" s="684"/>
      <c r="H1090" s="684"/>
      <c r="I1090" s="684"/>
      <c r="J1090" s="684"/>
      <c r="K1090" s="428"/>
      <c r="L1090" s="5"/>
      <c r="M1090" s="393"/>
      <c r="N1090" s="5"/>
      <c r="O1090" s="5"/>
    </row>
    <row r="1091" spans="1:19" s="387" customFormat="1" ht="24" customHeight="1" x14ac:dyDescent="0.3">
      <c r="A1091" s="684" t="s">
        <v>422</v>
      </c>
      <c r="B1091" s="685"/>
      <c r="C1091" s="685"/>
      <c r="D1091" s="685"/>
      <c r="E1091" s="685"/>
      <c r="F1091" s="685"/>
      <c r="G1091" s="685"/>
      <c r="H1091" s="685"/>
      <c r="I1091" s="685"/>
      <c r="J1091" s="685"/>
      <c r="K1091" s="428"/>
      <c r="L1091" s="5"/>
      <c r="M1091" s="5"/>
      <c r="N1091" s="5"/>
      <c r="O1091" s="5"/>
    </row>
    <row r="1092" spans="1:19" s="387" customFormat="1" ht="24" customHeight="1" x14ac:dyDescent="0.3">
      <c r="A1092" s="457"/>
      <c r="B1092" s="473"/>
      <c r="C1092" s="473"/>
      <c r="D1092" s="473"/>
      <c r="E1092" s="473"/>
      <c r="F1092" s="473"/>
      <c r="G1092" s="473"/>
      <c r="H1092" s="473"/>
      <c r="I1092" s="473"/>
      <c r="J1092" s="473"/>
      <c r="K1092" s="428"/>
      <c r="L1092" s="5"/>
      <c r="M1092" s="5"/>
      <c r="N1092" s="5"/>
      <c r="O1092" s="5"/>
    </row>
    <row r="1093" spans="1:19" s="403" customFormat="1" ht="71.25" customHeight="1" x14ac:dyDescent="0.3">
      <c r="A1093" s="668" t="s">
        <v>50</v>
      </c>
      <c r="B1093" s="668" t="s">
        <v>51</v>
      </c>
      <c r="C1093" s="720" t="s">
        <v>52</v>
      </c>
      <c r="D1093" s="721"/>
      <c r="E1093" s="664" t="s">
        <v>94</v>
      </c>
      <c r="F1093" s="668" t="s">
        <v>95</v>
      </c>
      <c r="G1093" s="668" t="s">
        <v>55</v>
      </c>
      <c r="H1093" s="671" t="s">
        <v>96</v>
      </c>
      <c r="I1093" s="50" t="s">
        <v>97</v>
      </c>
      <c r="J1093" s="673" t="s">
        <v>241</v>
      </c>
      <c r="K1093" s="428"/>
      <c r="L1093" s="404"/>
      <c r="M1093" s="404"/>
      <c r="N1093" s="404"/>
      <c r="O1093" s="404"/>
      <c r="P1093" s="564"/>
      <c r="Q1093" s="564"/>
      <c r="R1093" s="564"/>
      <c r="S1093" s="564"/>
    </row>
    <row r="1094" spans="1:19" ht="21" customHeight="1" x14ac:dyDescent="0.3">
      <c r="A1094" s="670"/>
      <c r="B1094" s="670"/>
      <c r="C1094" s="25" t="s">
        <v>59</v>
      </c>
      <c r="D1094" s="25" t="s">
        <v>60</v>
      </c>
      <c r="E1094" s="722"/>
      <c r="F1094" s="670"/>
      <c r="G1094" s="670"/>
      <c r="H1094" s="672"/>
      <c r="I1094" s="51" t="s">
        <v>98</v>
      </c>
      <c r="J1094" s="674"/>
    </row>
    <row r="1095" spans="1:19" s="26" customFormat="1" ht="24.95" customHeight="1" x14ac:dyDescent="0.3">
      <c r="A1095" s="384" t="s">
        <v>359</v>
      </c>
      <c r="B1095" s="500">
        <v>4</v>
      </c>
      <c r="C1095" s="500">
        <v>611</v>
      </c>
      <c r="D1095" s="500"/>
      <c r="E1095" s="500"/>
      <c r="F1095" s="500" t="s">
        <v>100</v>
      </c>
      <c r="G1095" s="500" t="s">
        <v>104</v>
      </c>
      <c r="H1095" s="485" t="s">
        <v>360</v>
      </c>
      <c r="I1095" s="43">
        <v>8589.7199999999993</v>
      </c>
      <c r="J1095" s="34">
        <f>I1095*100</f>
        <v>858971.99999999988</v>
      </c>
      <c r="K1095" s="428"/>
    </row>
    <row r="1096" spans="1:19" s="26" customFormat="1" ht="20.100000000000001" customHeight="1" x14ac:dyDescent="0.3">
      <c r="A1096" s="643" t="s">
        <v>361</v>
      </c>
      <c r="B1096" s="644"/>
      <c r="C1096" s="644"/>
      <c r="D1096" s="644"/>
      <c r="E1096" s="644"/>
      <c r="F1096" s="644"/>
      <c r="G1096" s="644"/>
      <c r="H1096" s="644"/>
      <c r="I1096" s="645"/>
      <c r="J1096" s="44">
        <v>2776.95</v>
      </c>
      <c r="K1096" s="428"/>
    </row>
    <row r="1097" spans="1:19" s="26" customFormat="1" ht="20.100000000000001" customHeight="1" x14ac:dyDescent="0.3">
      <c r="A1097" s="643" t="s">
        <v>721</v>
      </c>
      <c r="B1097" s="644"/>
      <c r="C1097" s="644"/>
      <c r="D1097" s="644"/>
      <c r="E1097" s="644"/>
      <c r="F1097" s="644"/>
      <c r="G1097" s="644"/>
      <c r="H1097" s="644"/>
      <c r="I1097" s="645"/>
      <c r="J1097" s="44">
        <v>55221.08</v>
      </c>
      <c r="K1097" s="428"/>
    </row>
    <row r="1098" spans="1:19" ht="18" customHeight="1" x14ac:dyDescent="0.3">
      <c r="A1098" s="667" t="s">
        <v>154</v>
      </c>
      <c r="B1098" s="667"/>
      <c r="C1098" s="667"/>
      <c r="D1098" s="667"/>
      <c r="E1098" s="667"/>
      <c r="F1098" s="667"/>
      <c r="G1098" s="667"/>
      <c r="H1098" s="667"/>
      <c r="I1098" s="667"/>
      <c r="J1098" s="44">
        <f>SUM(J1095:J1097)</f>
        <v>916970.0299999998</v>
      </c>
    </row>
    <row r="1099" spans="1:19" ht="27" customHeight="1" x14ac:dyDescent="0.3">
      <c r="A1099" s="642" t="s">
        <v>718</v>
      </c>
      <c r="B1099" s="642"/>
      <c r="C1099" s="642"/>
      <c r="D1099" s="642"/>
      <c r="E1099" s="642"/>
      <c r="F1099" s="642"/>
      <c r="G1099" s="642"/>
      <c r="H1099" s="642"/>
      <c r="I1099" s="642"/>
      <c r="J1099" s="642"/>
    </row>
    <row r="1100" spans="1:19" ht="29.25" customHeight="1" thickBot="1" x14ac:dyDescent="0.35">
      <c r="A1100" s="98"/>
      <c r="B1100" s="98"/>
      <c r="C1100" s="98"/>
      <c r="D1100" s="98"/>
      <c r="E1100" s="98"/>
      <c r="F1100" s="98"/>
      <c r="G1100" s="98"/>
      <c r="H1100" s="98"/>
      <c r="I1100" s="98"/>
      <c r="J1100" s="99"/>
    </row>
    <row r="1101" spans="1:19" ht="15.75" customHeight="1" thickBot="1" x14ac:dyDescent="0.35">
      <c r="A1101" s="427" t="s">
        <v>642</v>
      </c>
      <c r="B1101" s="390"/>
      <c r="C1101" s="390"/>
      <c r="D1101" s="390"/>
      <c r="E1101" s="390"/>
      <c r="F1101" s="390"/>
      <c r="G1101" s="390"/>
      <c r="H1101" s="390"/>
      <c r="I1101" s="390"/>
      <c r="J1101" s="390"/>
    </row>
    <row r="1102" spans="1:19" s="26" customFormat="1" x14ac:dyDescent="0.3">
      <c r="A1102" s="646" t="s">
        <v>551</v>
      </c>
      <c r="B1102" s="647"/>
      <c r="C1102" s="647"/>
      <c r="D1102" s="647"/>
      <c r="E1102" s="647"/>
      <c r="F1102" s="647"/>
      <c r="G1102" s="647"/>
      <c r="H1102" s="647"/>
      <c r="I1102" s="648"/>
      <c r="J1102" s="366">
        <v>904696.62029391562</v>
      </c>
      <c r="K1102" s="428" t="s">
        <v>552</v>
      </c>
    </row>
    <row r="1103" spans="1:19" ht="23.25" customHeight="1" x14ac:dyDescent="0.3">
      <c r="A1103" s="649" t="s">
        <v>553</v>
      </c>
      <c r="B1103" s="650"/>
      <c r="C1103" s="650"/>
      <c r="D1103" s="650"/>
      <c r="E1103" s="650"/>
      <c r="F1103" s="650"/>
      <c r="G1103" s="650"/>
      <c r="H1103" s="650"/>
      <c r="I1103" s="651"/>
      <c r="J1103" s="367">
        <v>0</v>
      </c>
    </row>
    <row r="1104" spans="1:19" ht="23.25" customHeight="1" x14ac:dyDescent="0.3">
      <c r="A1104" s="649" t="s">
        <v>695</v>
      </c>
      <c r="B1104" s="650"/>
      <c r="C1104" s="650"/>
      <c r="D1104" s="650"/>
      <c r="E1104" s="650"/>
      <c r="F1104" s="650"/>
      <c r="G1104" s="650"/>
      <c r="H1104" s="650"/>
      <c r="I1104" s="651"/>
      <c r="J1104" s="367">
        <v>55221.08</v>
      </c>
    </row>
    <row r="1105" spans="1:17" ht="30" customHeight="1" thickBot="1" x14ac:dyDescent="0.35">
      <c r="A1105" s="652" t="s">
        <v>725</v>
      </c>
      <c r="B1105" s="653"/>
      <c r="C1105" s="653"/>
      <c r="D1105" s="653"/>
      <c r="E1105" s="653"/>
      <c r="F1105" s="653"/>
      <c r="G1105" s="653"/>
      <c r="H1105" s="653"/>
      <c r="I1105" s="654"/>
      <c r="J1105" s="368">
        <v>0</v>
      </c>
    </row>
    <row r="1106" spans="1:17" ht="21" customHeight="1" x14ac:dyDescent="0.2">
      <c r="A1106" s="658" t="s">
        <v>696</v>
      </c>
      <c r="B1106" s="659"/>
      <c r="C1106" s="659"/>
      <c r="D1106" s="659"/>
      <c r="E1106" s="659"/>
      <c r="F1106" s="659"/>
      <c r="G1106" s="659"/>
      <c r="H1106" s="659"/>
      <c r="I1106" s="660"/>
      <c r="J1106" s="369">
        <f>SUM(J1102:J1105)</f>
        <v>959917.70029391558</v>
      </c>
      <c r="K1106" s="521"/>
    </row>
    <row r="1107" spans="1:17" ht="57.75" customHeight="1" x14ac:dyDescent="0.3">
      <c r="A1107" s="686" t="s">
        <v>676</v>
      </c>
      <c r="B1107" s="687"/>
      <c r="C1107" s="687"/>
      <c r="D1107" s="687"/>
      <c r="E1107" s="687"/>
      <c r="F1107" s="687"/>
      <c r="G1107" s="687"/>
      <c r="H1107" s="687"/>
      <c r="I1107" s="687"/>
      <c r="J1107" s="688"/>
    </row>
    <row r="1108" spans="1:17" s="5" customFormat="1" ht="26.45" customHeight="1" x14ac:dyDescent="0.4">
      <c r="A1108" s="683" t="s">
        <v>186</v>
      </c>
      <c r="B1108" s="683"/>
      <c r="C1108" s="683"/>
      <c r="D1108" s="683"/>
      <c r="E1108" s="683"/>
      <c r="F1108" s="683"/>
      <c r="G1108" s="683"/>
      <c r="H1108" s="683"/>
      <c r="I1108" s="683"/>
      <c r="J1108" s="683"/>
      <c r="K1108" s="428"/>
    </row>
    <row r="1109" spans="1:17" s="387" customFormat="1" ht="24" customHeight="1" x14ac:dyDescent="0.3">
      <c r="A1109" s="684" t="s">
        <v>404</v>
      </c>
      <c r="B1109" s="684"/>
      <c r="C1109" s="684"/>
      <c r="D1109" s="684"/>
      <c r="E1109" s="684"/>
      <c r="F1109" s="684"/>
      <c r="G1109" s="684"/>
      <c r="H1109" s="684"/>
      <c r="I1109" s="684"/>
      <c r="J1109" s="684"/>
      <c r="K1109" s="428"/>
      <c r="L1109" s="394">
        <v>904696.62029391562</v>
      </c>
      <c r="M1109" s="387" t="s">
        <v>586</v>
      </c>
      <c r="P1109" s="5"/>
    </row>
    <row r="1110" spans="1:17" s="387" customFormat="1" ht="24" customHeight="1" x14ac:dyDescent="0.3">
      <c r="A1110" s="684" t="s">
        <v>644</v>
      </c>
      <c r="B1110" s="684"/>
      <c r="C1110" s="684"/>
      <c r="D1110" s="684"/>
      <c r="E1110" s="684"/>
      <c r="F1110" s="684"/>
      <c r="G1110" s="684"/>
      <c r="H1110" s="684"/>
      <c r="I1110" s="684"/>
      <c r="J1110" s="684"/>
      <c r="K1110" s="428"/>
      <c r="L1110" s="394"/>
    </row>
    <row r="1111" spans="1:17" s="387" customFormat="1" ht="24" customHeight="1" x14ac:dyDescent="0.3">
      <c r="A1111" s="684" t="s">
        <v>645</v>
      </c>
      <c r="B1111" s="684"/>
      <c r="C1111" s="684"/>
      <c r="D1111" s="684"/>
      <c r="E1111" s="684"/>
      <c r="F1111" s="684"/>
      <c r="G1111" s="684"/>
      <c r="H1111" s="684"/>
      <c r="I1111" s="684"/>
      <c r="J1111" s="684"/>
      <c r="K1111" s="428"/>
      <c r="L1111" s="394"/>
      <c r="Q1111" s="5"/>
    </row>
    <row r="1112" spans="1:17" s="387" customFormat="1" ht="24" customHeight="1" x14ac:dyDescent="0.3">
      <c r="A1112" s="457"/>
      <c r="B1112" s="473"/>
      <c r="C1112" s="473"/>
      <c r="D1112" s="473"/>
      <c r="E1112" s="473"/>
      <c r="F1112" s="473"/>
      <c r="G1112" s="473"/>
      <c r="H1112" s="473"/>
      <c r="I1112" s="473"/>
      <c r="J1112" s="473"/>
      <c r="K1112" s="428"/>
      <c r="L1112" s="5"/>
      <c r="Q1112" s="5"/>
    </row>
    <row r="1113" spans="1:17" s="387" customFormat="1" ht="93" customHeight="1" x14ac:dyDescent="0.3">
      <c r="A1113" s="668" t="s">
        <v>50</v>
      </c>
      <c r="B1113" s="668" t="s">
        <v>51</v>
      </c>
      <c r="C1113" s="720" t="s">
        <v>52</v>
      </c>
      <c r="D1113" s="721"/>
      <c r="E1113" s="664" t="s">
        <v>94</v>
      </c>
      <c r="F1113" s="668" t="s">
        <v>95</v>
      </c>
      <c r="G1113" s="668" t="s">
        <v>55</v>
      </c>
      <c r="H1113" s="671" t="s">
        <v>96</v>
      </c>
      <c r="I1113" s="50" t="s">
        <v>97</v>
      </c>
      <c r="J1113" s="673" t="s">
        <v>241</v>
      </c>
      <c r="K1113" s="428"/>
      <c r="P1113" s="5"/>
      <c r="Q1113" s="5"/>
    </row>
    <row r="1114" spans="1:17" ht="34.5" customHeight="1" x14ac:dyDescent="0.3">
      <c r="A1114" s="670"/>
      <c r="B1114" s="670"/>
      <c r="C1114" s="25" t="s">
        <v>59</v>
      </c>
      <c r="D1114" s="25" t="s">
        <v>60</v>
      </c>
      <c r="E1114" s="722"/>
      <c r="F1114" s="670"/>
      <c r="G1114" s="670"/>
      <c r="H1114" s="672"/>
      <c r="I1114" s="51" t="s">
        <v>98</v>
      </c>
      <c r="J1114" s="674"/>
    </row>
    <row r="1115" spans="1:17" x14ac:dyDescent="0.3">
      <c r="A1115" s="384" t="s">
        <v>362</v>
      </c>
      <c r="B1115" s="500">
        <v>3</v>
      </c>
      <c r="C1115" s="500">
        <v>241</v>
      </c>
      <c r="D1115" s="500"/>
      <c r="E1115" s="500"/>
      <c r="F1115" s="500" t="s">
        <v>115</v>
      </c>
      <c r="G1115" s="500" t="s">
        <v>104</v>
      </c>
      <c r="H1115" s="485" t="s">
        <v>363</v>
      </c>
      <c r="I1115" s="43">
        <v>2263.3200000000002</v>
      </c>
      <c r="J1115" s="34">
        <f>I1115*100</f>
        <v>226332.00000000003</v>
      </c>
    </row>
    <row r="1116" spans="1:17" ht="20.100000000000001" customHeight="1" x14ac:dyDescent="0.3">
      <c r="A1116" s="359"/>
      <c r="B1116" s="360"/>
      <c r="C1116" s="360"/>
      <c r="D1116" s="360"/>
      <c r="E1116" s="360"/>
      <c r="F1116" s="360"/>
      <c r="G1116" s="360"/>
      <c r="H1116" s="609"/>
      <c r="I1116" s="610" t="s">
        <v>691</v>
      </c>
      <c r="J1116" s="611">
        <v>28387.06</v>
      </c>
    </row>
    <row r="1117" spans="1:17" ht="20.100000000000001" customHeight="1" x14ac:dyDescent="0.3">
      <c r="A1117" s="908" t="s">
        <v>154</v>
      </c>
      <c r="B1117" s="908"/>
      <c r="C1117" s="908"/>
      <c r="D1117" s="908"/>
      <c r="E1117" s="908"/>
      <c r="F1117" s="908"/>
      <c r="G1117" s="908"/>
      <c r="H1117" s="908"/>
      <c r="I1117" s="908"/>
      <c r="J1117" s="44">
        <v>254719.06</v>
      </c>
    </row>
    <row r="1118" spans="1:17" ht="21" thickBot="1" x14ac:dyDescent="0.35">
      <c r="A1118" s="788" t="s">
        <v>540</v>
      </c>
      <c r="B1118" s="889"/>
      <c r="C1118" s="889"/>
      <c r="D1118" s="889"/>
      <c r="E1118" s="889"/>
      <c r="F1118" s="889"/>
      <c r="G1118" s="889"/>
      <c r="H1118" s="889"/>
      <c r="I1118" s="889"/>
      <c r="J1118" s="889"/>
    </row>
    <row r="1119" spans="1:17" ht="24" customHeight="1" thickBot="1" x14ac:dyDescent="0.35">
      <c r="A1119" s="427" t="s">
        <v>643</v>
      </c>
      <c r="B1119" s="390"/>
      <c r="C1119" s="390"/>
      <c r="D1119" s="390"/>
      <c r="E1119" s="390"/>
      <c r="F1119" s="390"/>
      <c r="G1119" s="390"/>
      <c r="H1119" s="390"/>
      <c r="I1119" s="390"/>
      <c r="J1119" s="390"/>
    </row>
    <row r="1120" spans="1:17" s="26" customFormat="1" ht="19.5" customHeight="1" x14ac:dyDescent="0.3">
      <c r="A1120" s="646" t="s">
        <v>551</v>
      </c>
      <c r="B1120" s="647"/>
      <c r="C1120" s="647"/>
      <c r="D1120" s="647"/>
      <c r="E1120" s="647"/>
      <c r="F1120" s="647"/>
      <c r="G1120" s="647"/>
      <c r="H1120" s="647"/>
      <c r="I1120" s="648"/>
      <c r="J1120" s="366">
        <v>237648.67502982539</v>
      </c>
      <c r="K1120" s="428" t="s">
        <v>552</v>
      </c>
    </row>
    <row r="1121" spans="1:16" ht="28.5" customHeight="1" x14ac:dyDescent="0.3">
      <c r="A1121" s="649" t="s">
        <v>553</v>
      </c>
      <c r="B1121" s="650"/>
      <c r="C1121" s="650"/>
      <c r="D1121" s="650"/>
      <c r="E1121" s="650"/>
      <c r="F1121" s="650"/>
      <c r="G1121" s="650"/>
      <c r="H1121" s="650"/>
      <c r="I1121" s="651"/>
      <c r="J1121" s="367">
        <v>28387.06</v>
      </c>
    </row>
    <row r="1122" spans="1:16" ht="28.5" customHeight="1" x14ac:dyDescent="0.3">
      <c r="A1122" s="649" t="s">
        <v>695</v>
      </c>
      <c r="B1122" s="650"/>
      <c r="C1122" s="650"/>
      <c r="D1122" s="650"/>
      <c r="E1122" s="650"/>
      <c r="F1122" s="650"/>
      <c r="G1122" s="650"/>
      <c r="H1122" s="650"/>
      <c r="I1122" s="651"/>
      <c r="J1122" s="367"/>
    </row>
    <row r="1123" spans="1:16" ht="21" thickBot="1" x14ac:dyDescent="0.35">
      <c r="A1123" s="652" t="s">
        <v>725</v>
      </c>
      <c r="B1123" s="653"/>
      <c r="C1123" s="653"/>
      <c r="D1123" s="653"/>
      <c r="E1123" s="653"/>
      <c r="F1123" s="653"/>
      <c r="G1123" s="653"/>
      <c r="H1123" s="653"/>
      <c r="I1123" s="654"/>
      <c r="J1123" s="368">
        <v>0</v>
      </c>
    </row>
    <row r="1124" spans="1:16" s="26" customFormat="1" ht="15" x14ac:dyDescent="0.2">
      <c r="A1124" s="658" t="s">
        <v>696</v>
      </c>
      <c r="B1124" s="659"/>
      <c r="C1124" s="659"/>
      <c r="D1124" s="659"/>
      <c r="E1124" s="659"/>
      <c r="F1124" s="659"/>
      <c r="G1124" s="659"/>
      <c r="H1124" s="659"/>
      <c r="I1124" s="660"/>
      <c r="J1124" s="369">
        <f>+J1120+J1121+J1123</f>
        <v>266035.73502982542</v>
      </c>
    </row>
    <row r="1125" spans="1:16" ht="40.5" customHeight="1" x14ac:dyDescent="0.3">
      <c r="A1125" s="686" t="s">
        <v>588</v>
      </c>
      <c r="B1125" s="687"/>
      <c r="C1125" s="687"/>
      <c r="D1125" s="687"/>
      <c r="E1125" s="687"/>
      <c r="F1125" s="687"/>
      <c r="G1125" s="687"/>
      <c r="H1125" s="687"/>
      <c r="I1125" s="687"/>
      <c r="J1125" s="688"/>
    </row>
    <row r="1126" spans="1:16" s="387" customFormat="1" ht="38.25" customHeight="1" x14ac:dyDescent="0.3">
      <c r="A1126" s="926" t="s">
        <v>364</v>
      </c>
      <c r="B1126" s="927"/>
      <c r="C1126" s="927"/>
      <c r="D1126" s="927"/>
      <c r="E1126" s="927"/>
      <c r="F1126" s="927"/>
      <c r="G1126" s="927"/>
      <c r="H1126" s="927"/>
      <c r="I1126" s="927"/>
      <c r="J1126" s="928"/>
      <c r="K1126" s="428"/>
      <c r="L1126" s="394">
        <v>237648.67502982539</v>
      </c>
      <c r="P1126" s="5"/>
    </row>
    <row r="1127" spans="1:16" s="387" customFormat="1" ht="26.45" customHeight="1" x14ac:dyDescent="0.4">
      <c r="A1127" s="766" t="s">
        <v>93</v>
      </c>
      <c r="B1127" s="766"/>
      <c r="C1127" s="766"/>
      <c r="D1127" s="766"/>
      <c r="E1127" s="766"/>
      <c r="F1127" s="766"/>
      <c r="G1127" s="766"/>
      <c r="H1127" s="766"/>
      <c r="I1127" s="766"/>
      <c r="J1127" s="766"/>
      <c r="K1127" s="428"/>
      <c r="L1127" s="5"/>
      <c r="M1127" s="5"/>
      <c r="N1127" s="5"/>
      <c r="O1127" s="5"/>
    </row>
    <row r="1128" spans="1:16" s="387" customFormat="1" ht="15" customHeight="1" x14ac:dyDescent="0.4">
      <c r="A1128" s="570"/>
      <c r="B1128" s="570"/>
      <c r="C1128" s="570"/>
      <c r="D1128" s="570"/>
      <c r="E1128" s="570"/>
      <c r="F1128" s="570"/>
      <c r="G1128" s="570"/>
      <c r="H1128" s="570"/>
      <c r="I1128" s="570"/>
      <c r="J1128" s="570"/>
      <c r="K1128" s="428"/>
    </row>
    <row r="1129" spans="1:16" ht="21.75" customHeight="1" x14ac:dyDescent="0.3">
      <c r="A1129" s="779" t="s">
        <v>655</v>
      </c>
      <c r="B1129" s="779"/>
      <c r="C1129" s="779"/>
      <c r="D1129" s="779"/>
      <c r="E1129" s="779"/>
      <c r="F1129" s="779"/>
      <c r="G1129" s="779"/>
      <c r="H1129" s="779"/>
      <c r="I1129" s="779"/>
      <c r="J1129" s="779"/>
    </row>
    <row r="1130" spans="1:16" ht="22.5" customHeight="1" x14ac:dyDescent="0.3">
      <c r="A1130" s="737" t="s">
        <v>646</v>
      </c>
      <c r="B1130" s="737"/>
      <c r="C1130" s="737"/>
      <c r="D1130" s="737"/>
      <c r="E1130" s="737"/>
      <c r="F1130" s="737"/>
      <c r="G1130" s="737"/>
      <c r="H1130" s="737"/>
      <c r="I1130" s="737"/>
      <c r="J1130" s="509"/>
    </row>
    <row r="1131" spans="1:16" ht="18.75" customHeight="1" x14ac:dyDescent="0.3">
      <c r="A1131" s="737" t="s">
        <v>647</v>
      </c>
      <c r="B1131" s="737"/>
      <c r="C1131" s="737"/>
      <c r="D1131" s="737"/>
      <c r="E1131" s="737"/>
      <c r="F1131" s="737"/>
      <c r="G1131" s="737"/>
      <c r="H1131" s="737"/>
      <c r="I1131" s="737"/>
      <c r="J1131" s="737"/>
    </row>
    <row r="1132" spans="1:16" x14ac:dyDescent="0.3">
      <c r="A1132" s="462"/>
      <c r="B1132" s="462"/>
      <c r="C1132" s="462"/>
      <c r="D1132" s="462"/>
      <c r="E1132" s="462"/>
      <c r="F1132" s="462"/>
      <c r="G1132" s="462"/>
      <c r="H1132" s="462"/>
      <c r="I1132" s="462"/>
      <c r="J1132" s="462"/>
    </row>
    <row r="1133" spans="1:16" x14ac:dyDescent="0.3">
      <c r="A1133" s="668" t="s">
        <v>50</v>
      </c>
      <c r="B1133" s="668" t="s">
        <v>51</v>
      </c>
      <c r="C1133" s="720" t="s">
        <v>52</v>
      </c>
      <c r="D1133" s="721"/>
      <c r="E1133" s="664" t="s">
        <v>94</v>
      </c>
      <c r="F1133" s="913" t="s">
        <v>95</v>
      </c>
      <c r="G1133" s="668" t="s">
        <v>55</v>
      </c>
      <c r="H1133" s="671" t="s">
        <v>96</v>
      </c>
      <c r="I1133" s="50" t="s">
        <v>97</v>
      </c>
      <c r="J1133" s="699" t="s">
        <v>58</v>
      </c>
    </row>
    <row r="1134" spans="1:16" x14ac:dyDescent="0.3">
      <c r="A1134" s="670"/>
      <c r="B1134" s="670"/>
      <c r="C1134" s="25" t="s">
        <v>59</v>
      </c>
      <c r="D1134" s="25" t="s">
        <v>60</v>
      </c>
      <c r="E1134" s="722"/>
      <c r="F1134" s="914"/>
      <c r="G1134" s="670"/>
      <c r="H1134" s="672"/>
      <c r="I1134" s="51" t="s">
        <v>98</v>
      </c>
      <c r="J1134" s="700"/>
    </row>
    <row r="1135" spans="1:16" s="508" customFormat="1" ht="57.75" customHeight="1" x14ac:dyDescent="0.3">
      <c r="A1135" s="178" t="s">
        <v>365</v>
      </c>
      <c r="B1135" s="500">
        <v>12</v>
      </c>
      <c r="C1135" s="500">
        <v>2450</v>
      </c>
      <c r="D1135" s="500"/>
      <c r="E1135" s="500"/>
      <c r="F1135" s="500" t="s">
        <v>308</v>
      </c>
      <c r="G1135" s="500"/>
      <c r="H1135" s="485"/>
      <c r="I1135" s="35">
        <v>19958</v>
      </c>
      <c r="J1135" s="34">
        <f>I1135*50</f>
        <v>997900</v>
      </c>
      <c r="K1135" s="428"/>
    </row>
    <row r="1136" spans="1:16" s="510" customFormat="1" x14ac:dyDescent="0.2">
      <c r="A1136" s="511"/>
      <c r="B1136" s="476"/>
      <c r="C1136" s="476"/>
      <c r="D1136" s="476"/>
      <c r="E1136" s="476"/>
      <c r="F1136" s="476"/>
      <c r="G1136" s="476"/>
      <c r="H1136" s="503"/>
      <c r="I1136" s="174"/>
      <c r="J1136" s="34"/>
      <c r="K1136" s="563"/>
    </row>
    <row r="1137" spans="1:17" s="508" customFormat="1" x14ac:dyDescent="0.3">
      <c r="A1137" s="639" t="s">
        <v>591</v>
      </c>
      <c r="B1137" s="640"/>
      <c r="C1137" s="640"/>
      <c r="D1137" s="640"/>
      <c r="E1137" s="640"/>
      <c r="F1137" s="640"/>
      <c r="G1137" s="640"/>
      <c r="H1137" s="640"/>
      <c r="I1137" s="641"/>
      <c r="J1137" s="44">
        <v>948645.45</v>
      </c>
      <c r="K1137" s="428"/>
    </row>
    <row r="1138" spans="1:17" ht="16.5" customHeight="1" x14ac:dyDescent="0.3">
      <c r="A1138" s="639" t="s">
        <v>592</v>
      </c>
      <c r="B1138" s="640"/>
      <c r="C1138" s="640"/>
      <c r="D1138" s="640"/>
      <c r="E1138" s="640"/>
      <c r="F1138" s="640"/>
      <c r="G1138" s="640"/>
      <c r="H1138" s="640"/>
      <c r="I1138" s="641"/>
      <c r="J1138" s="44">
        <v>65884.5</v>
      </c>
    </row>
    <row r="1139" spans="1:17" ht="15" customHeight="1" x14ac:dyDescent="0.3">
      <c r="A1139" s="639" t="s">
        <v>593</v>
      </c>
      <c r="B1139" s="640"/>
      <c r="C1139" s="640"/>
      <c r="D1139" s="640"/>
      <c r="E1139" s="640"/>
      <c r="F1139" s="640"/>
      <c r="G1139" s="640"/>
      <c r="H1139" s="640"/>
      <c r="I1139" s="641"/>
      <c r="J1139" s="44">
        <v>1368.8</v>
      </c>
    </row>
    <row r="1140" spans="1:17" ht="15" customHeight="1" x14ac:dyDescent="0.3">
      <c r="A1140" s="639" t="s">
        <v>719</v>
      </c>
      <c r="B1140" s="640"/>
      <c r="C1140" s="640"/>
      <c r="D1140" s="640"/>
      <c r="E1140" s="640"/>
      <c r="F1140" s="640"/>
      <c r="G1140" s="640"/>
      <c r="H1140" s="640"/>
      <c r="I1140" s="641"/>
      <c r="J1140" s="44">
        <v>47294.68</v>
      </c>
    </row>
    <row r="1141" spans="1:17" ht="21.75" customHeight="1" x14ac:dyDescent="0.3">
      <c r="A1141" s="639" t="s">
        <v>119</v>
      </c>
      <c r="B1141" s="640"/>
      <c r="C1141" s="640"/>
      <c r="D1141" s="640"/>
      <c r="E1141" s="640"/>
      <c r="F1141" s="640"/>
      <c r="G1141" s="640"/>
      <c r="H1141" s="640"/>
      <c r="I1141" s="641"/>
      <c r="J1141" s="44">
        <f>SUM(J1137:J1140)</f>
        <v>1063193.43</v>
      </c>
    </row>
    <row r="1142" spans="1:17" ht="19.5" customHeight="1" thickBot="1" x14ac:dyDescent="0.35">
      <c r="A1142" s="512"/>
      <c r="B1142" s="402"/>
      <c r="C1142" s="402"/>
      <c r="D1142" s="402"/>
      <c r="E1142" s="402"/>
      <c r="F1142" s="402"/>
      <c r="G1142" s="402"/>
      <c r="H1142" s="402"/>
      <c r="I1142" s="402"/>
      <c r="J1142" s="99"/>
    </row>
    <row r="1143" spans="1:17" ht="24" customHeight="1" thickBot="1" x14ac:dyDescent="0.35">
      <c r="A1143" s="427" t="s">
        <v>648</v>
      </c>
      <c r="B1143" s="5"/>
      <c r="C1143" s="5"/>
      <c r="D1143" s="5"/>
      <c r="E1143" s="5"/>
      <c r="F1143" s="5"/>
      <c r="G1143" s="5"/>
      <c r="H1143" s="2"/>
      <c r="J1143" s="179"/>
    </row>
    <row r="1144" spans="1:17" x14ac:dyDescent="0.3">
      <c r="A1144" s="646" t="s">
        <v>551</v>
      </c>
      <c r="B1144" s="647"/>
      <c r="C1144" s="647"/>
      <c r="D1144" s="647"/>
      <c r="E1144" s="647"/>
      <c r="F1144" s="647"/>
      <c r="G1144" s="647"/>
      <c r="H1144" s="647"/>
      <c r="I1144" s="648"/>
      <c r="J1144" s="366">
        <v>1017097</v>
      </c>
      <c r="K1144" s="428" t="s">
        <v>552</v>
      </c>
    </row>
    <row r="1145" spans="1:17" x14ac:dyDescent="0.3">
      <c r="A1145" s="649" t="s">
        <v>553</v>
      </c>
      <c r="B1145" s="650"/>
      <c r="C1145" s="650"/>
      <c r="D1145" s="650"/>
      <c r="E1145" s="650"/>
      <c r="F1145" s="650"/>
      <c r="G1145" s="650"/>
      <c r="H1145" s="650"/>
      <c r="I1145" s="651"/>
      <c r="J1145" s="367">
        <v>0</v>
      </c>
    </row>
    <row r="1146" spans="1:17" x14ac:dyDescent="0.3">
      <c r="A1146" s="649" t="s">
        <v>695</v>
      </c>
      <c r="B1146" s="650"/>
      <c r="C1146" s="650"/>
      <c r="D1146" s="650"/>
      <c r="E1146" s="650"/>
      <c r="F1146" s="650"/>
      <c r="G1146" s="650"/>
      <c r="H1146" s="650"/>
      <c r="I1146" s="651"/>
      <c r="J1146" s="367">
        <v>47294.68</v>
      </c>
    </row>
    <row r="1147" spans="1:17" s="17" customFormat="1" ht="19.5" customHeight="1" thickBot="1" x14ac:dyDescent="0.3">
      <c r="A1147" s="652" t="s">
        <v>725</v>
      </c>
      <c r="B1147" s="653"/>
      <c r="C1147" s="653"/>
      <c r="D1147" s="653"/>
      <c r="E1147" s="653"/>
      <c r="F1147" s="653"/>
      <c r="G1147" s="653"/>
      <c r="H1147" s="653"/>
      <c r="I1147" s="654"/>
      <c r="J1147" s="368">
        <v>0</v>
      </c>
    </row>
    <row r="1148" spans="1:17" ht="24" customHeight="1" x14ac:dyDescent="0.3">
      <c r="A1148" s="658" t="s">
        <v>696</v>
      </c>
      <c r="B1148" s="659"/>
      <c r="C1148" s="659"/>
      <c r="D1148" s="659"/>
      <c r="E1148" s="659"/>
      <c r="F1148" s="659"/>
      <c r="G1148" s="659"/>
      <c r="H1148" s="659"/>
      <c r="I1148" s="660"/>
      <c r="J1148" s="369">
        <f>SUM(J1144:J1147)</f>
        <v>1064391.6799999999</v>
      </c>
    </row>
    <row r="1149" spans="1:17" s="387" customFormat="1" ht="82.5" customHeight="1" x14ac:dyDescent="0.3">
      <c r="A1149" s="686" t="s">
        <v>589</v>
      </c>
      <c r="B1149" s="687"/>
      <c r="C1149" s="687"/>
      <c r="D1149" s="687"/>
      <c r="E1149" s="687"/>
      <c r="F1149" s="687"/>
      <c r="G1149" s="687"/>
      <c r="H1149" s="687"/>
      <c r="I1149" s="687"/>
      <c r="J1149" s="688"/>
      <c r="K1149" s="428"/>
    </row>
    <row r="1150" spans="1:17" s="387" customFormat="1" ht="11.25" customHeight="1" x14ac:dyDescent="0.3">
      <c r="A1150" s="571"/>
      <c r="B1150" s="572"/>
      <c r="C1150" s="572"/>
      <c r="D1150" s="572"/>
      <c r="E1150" s="572"/>
      <c r="F1150" s="572"/>
      <c r="G1150" s="572"/>
      <c r="H1150" s="572"/>
      <c r="I1150" s="572"/>
      <c r="J1150" s="573"/>
      <c r="K1150" s="428"/>
      <c r="Q1150" s="5"/>
    </row>
    <row r="1151" spans="1:17" s="387" customFormat="1" ht="48" customHeight="1" x14ac:dyDescent="0.3">
      <c r="A1151" s="926" t="s">
        <v>366</v>
      </c>
      <c r="B1151" s="927"/>
      <c r="C1151" s="927"/>
      <c r="D1151" s="927"/>
      <c r="E1151" s="927"/>
      <c r="F1151" s="927"/>
      <c r="G1151" s="927"/>
      <c r="H1151" s="927"/>
      <c r="I1151" s="927"/>
      <c r="J1151" s="928"/>
      <c r="K1151" s="428"/>
    </row>
    <row r="1152" spans="1:17" s="387" customFormat="1" ht="26.25" customHeight="1" x14ac:dyDescent="0.4">
      <c r="A1152" s="766" t="s">
        <v>93</v>
      </c>
      <c r="B1152" s="766"/>
      <c r="C1152" s="766"/>
      <c r="D1152" s="766"/>
      <c r="E1152" s="766"/>
      <c r="F1152" s="766"/>
      <c r="G1152" s="766"/>
      <c r="H1152" s="766"/>
      <c r="I1152" s="766"/>
      <c r="J1152" s="766"/>
      <c r="K1152" s="428"/>
    </row>
    <row r="1153" spans="1:11" s="26" customFormat="1" x14ac:dyDescent="0.3">
      <c r="A1153" s="764" t="s">
        <v>467</v>
      </c>
      <c r="B1153" s="764"/>
      <c r="C1153" s="764"/>
      <c r="D1153" s="764"/>
      <c r="E1153" s="764"/>
      <c r="F1153" s="764"/>
      <c r="G1153" s="764"/>
      <c r="H1153" s="764"/>
      <c r="I1153" s="764"/>
      <c r="J1153" s="764"/>
      <c r="K1153" s="428"/>
    </row>
    <row r="1154" spans="1:11" s="26" customFormat="1" x14ac:dyDescent="0.3">
      <c r="A1154" s="729" t="s">
        <v>468</v>
      </c>
      <c r="B1154" s="729"/>
      <c r="C1154" s="729"/>
      <c r="D1154" s="729"/>
      <c r="E1154" s="729"/>
      <c r="F1154" s="729"/>
      <c r="G1154" s="729"/>
      <c r="H1154" s="729"/>
      <c r="I1154" s="2"/>
      <c r="J1154" s="549"/>
      <c r="K1154" s="428"/>
    </row>
    <row r="1155" spans="1:11" s="26" customFormat="1" x14ac:dyDescent="0.3">
      <c r="A1155" s="729" t="s">
        <v>590</v>
      </c>
      <c r="B1155" s="729"/>
      <c r="C1155" s="729"/>
      <c r="D1155" s="729"/>
      <c r="E1155" s="729"/>
      <c r="F1155" s="729"/>
      <c r="G1155" s="729"/>
      <c r="H1155" s="729"/>
      <c r="I1155" s="729"/>
      <c r="J1155" s="729"/>
      <c r="K1155" s="428"/>
    </row>
    <row r="1156" spans="1:11" ht="18" customHeight="1" x14ac:dyDescent="0.3">
      <c r="A1156" s="462"/>
      <c r="B1156" s="462"/>
      <c r="C1156" s="462"/>
      <c r="D1156" s="462"/>
      <c r="E1156" s="462"/>
      <c r="F1156" s="462"/>
      <c r="G1156" s="462"/>
      <c r="H1156" s="462"/>
      <c r="I1156" s="462"/>
      <c r="J1156" s="462"/>
    </row>
    <row r="1157" spans="1:11" x14ac:dyDescent="0.3">
      <c r="A1157" s="708" t="s">
        <v>50</v>
      </c>
      <c r="B1157" s="708" t="s">
        <v>51</v>
      </c>
      <c r="C1157" s="708" t="s">
        <v>52</v>
      </c>
      <c r="D1157" s="708"/>
      <c r="E1157" s="754" t="s">
        <v>94</v>
      </c>
      <c r="F1157" s="912" t="s">
        <v>95</v>
      </c>
      <c r="G1157" s="708" t="s">
        <v>55</v>
      </c>
      <c r="H1157" s="840" t="s">
        <v>96</v>
      </c>
      <c r="I1157" s="50" t="s">
        <v>97</v>
      </c>
      <c r="J1157" s="864" t="s">
        <v>241</v>
      </c>
    </row>
    <row r="1158" spans="1:11" s="26" customFormat="1" x14ac:dyDescent="0.3">
      <c r="A1158" s="708"/>
      <c r="B1158" s="708"/>
      <c r="C1158" s="25" t="s">
        <v>59</v>
      </c>
      <c r="D1158" s="25" t="s">
        <v>60</v>
      </c>
      <c r="E1158" s="754"/>
      <c r="F1158" s="912"/>
      <c r="G1158" s="708"/>
      <c r="H1158" s="840"/>
      <c r="I1158" s="51" t="s">
        <v>98</v>
      </c>
      <c r="J1158" s="864"/>
      <c r="K1158" s="428"/>
    </row>
    <row r="1159" spans="1:11" s="26" customFormat="1" ht="31.5" x14ac:dyDescent="0.3">
      <c r="A1159" s="112" t="s">
        <v>367</v>
      </c>
      <c r="B1159" s="500">
        <v>11</v>
      </c>
      <c r="C1159" s="500">
        <v>958</v>
      </c>
      <c r="D1159" s="500"/>
      <c r="E1159" s="500">
        <v>1</v>
      </c>
      <c r="F1159" s="500" t="s">
        <v>308</v>
      </c>
      <c r="G1159" s="500"/>
      <c r="H1159" s="485"/>
      <c r="I1159" s="35">
        <v>7037</v>
      </c>
      <c r="J1159" s="34">
        <f>I1159*50</f>
        <v>351850</v>
      </c>
      <c r="K1159" s="428"/>
    </row>
    <row r="1160" spans="1:11" s="26" customFormat="1" x14ac:dyDescent="0.3">
      <c r="A1160" s="459"/>
      <c r="B1160" s="459"/>
      <c r="C1160" s="459"/>
      <c r="D1160" s="459"/>
      <c r="E1160" s="459"/>
      <c r="F1160" s="459"/>
      <c r="G1160" s="459"/>
      <c r="H1160" s="459"/>
      <c r="I1160" s="459"/>
      <c r="J1160" s="44"/>
      <c r="K1160" s="428"/>
    </row>
    <row r="1161" spans="1:11" s="26" customFormat="1" ht="20.25" customHeight="1" x14ac:dyDescent="0.3">
      <c r="A1161" s="859" t="s">
        <v>469</v>
      </c>
      <c r="B1161" s="859"/>
      <c r="C1161" s="859"/>
      <c r="D1161" s="859"/>
      <c r="E1161" s="859"/>
      <c r="F1161" s="859"/>
      <c r="G1161" s="859"/>
      <c r="H1161" s="859"/>
      <c r="I1161" s="859"/>
      <c r="J1161" s="44">
        <v>348086.68</v>
      </c>
      <c r="K1161" s="428"/>
    </row>
    <row r="1162" spans="1:11" s="26" customFormat="1" ht="32.25" customHeight="1" x14ac:dyDescent="0.3">
      <c r="A1162" s="855" t="s">
        <v>119</v>
      </c>
      <c r="B1162" s="855"/>
      <c r="C1162" s="855"/>
      <c r="D1162" s="855"/>
      <c r="E1162" s="855"/>
      <c r="F1162" s="855"/>
      <c r="G1162" s="855"/>
      <c r="H1162" s="855"/>
      <c r="I1162" s="855"/>
      <c r="J1162" s="44">
        <f>SUM(J1161)</f>
        <v>348086.68</v>
      </c>
      <c r="K1162" s="428"/>
    </row>
    <row r="1163" spans="1:11" s="26" customFormat="1" ht="15.75" thickBot="1" x14ac:dyDescent="0.25">
      <c r="A1163" s="850"/>
      <c r="B1163" s="850"/>
      <c r="C1163" s="850"/>
      <c r="D1163" s="850"/>
      <c r="E1163" s="850"/>
      <c r="F1163" s="850"/>
      <c r="G1163" s="850"/>
      <c r="H1163" s="850"/>
      <c r="I1163" s="850"/>
      <c r="J1163" s="850"/>
    </row>
    <row r="1164" spans="1:11" s="26" customFormat="1" ht="26.25" customHeight="1" thickBot="1" x14ac:dyDescent="0.35">
      <c r="A1164" s="427" t="s">
        <v>649</v>
      </c>
      <c r="B1164" s="530"/>
      <c r="C1164" s="530"/>
      <c r="D1164" s="530"/>
      <c r="E1164" s="530"/>
      <c r="F1164" s="530"/>
      <c r="G1164" s="530"/>
      <c r="H1164" s="530"/>
      <c r="I1164" s="530"/>
      <c r="J1164" s="530"/>
      <c r="K1164" s="428"/>
    </row>
    <row r="1165" spans="1:11" s="26" customFormat="1" ht="26.25" customHeight="1" x14ac:dyDescent="0.3">
      <c r="A1165" s="646" t="s">
        <v>551</v>
      </c>
      <c r="B1165" s="647"/>
      <c r="C1165" s="647"/>
      <c r="D1165" s="647"/>
      <c r="E1165" s="647"/>
      <c r="F1165" s="647"/>
      <c r="G1165" s="647"/>
      <c r="H1165" s="647"/>
      <c r="I1165" s="648"/>
      <c r="J1165" s="366">
        <v>379462.38</v>
      </c>
      <c r="K1165" s="428" t="s">
        <v>552</v>
      </c>
    </row>
    <row r="1166" spans="1:11" s="26" customFormat="1" ht="26.25" customHeight="1" x14ac:dyDescent="0.2">
      <c r="A1166" s="649" t="s">
        <v>553</v>
      </c>
      <c r="B1166" s="650"/>
      <c r="C1166" s="650"/>
      <c r="D1166" s="650"/>
      <c r="E1166" s="650"/>
      <c r="F1166" s="650"/>
      <c r="G1166" s="650"/>
      <c r="H1166" s="650"/>
      <c r="I1166" s="651"/>
      <c r="J1166" s="367">
        <v>0</v>
      </c>
    </row>
    <row r="1167" spans="1:11" s="26" customFormat="1" ht="26.25" customHeight="1" x14ac:dyDescent="0.2">
      <c r="A1167" s="649" t="s">
        <v>695</v>
      </c>
      <c r="B1167" s="650"/>
      <c r="C1167" s="650"/>
      <c r="D1167" s="650"/>
      <c r="E1167" s="650"/>
      <c r="F1167" s="650"/>
      <c r="G1167" s="650"/>
      <c r="H1167" s="650"/>
      <c r="I1167" s="651"/>
      <c r="J1167" s="367">
        <v>0</v>
      </c>
    </row>
    <row r="1168" spans="1:11" s="26" customFormat="1" ht="26.25" customHeight="1" thickBot="1" x14ac:dyDescent="0.35">
      <c r="A1168" s="652" t="s">
        <v>725</v>
      </c>
      <c r="B1168" s="653"/>
      <c r="C1168" s="653"/>
      <c r="D1168" s="653"/>
      <c r="E1168" s="653"/>
      <c r="F1168" s="653"/>
      <c r="G1168" s="653"/>
      <c r="H1168" s="653"/>
      <c r="I1168" s="654"/>
      <c r="J1168" s="368">
        <v>0</v>
      </c>
      <c r="K1168" s="428"/>
    </row>
    <row r="1169" spans="1:17" s="26" customFormat="1" ht="26.25" customHeight="1" x14ac:dyDescent="0.3">
      <c r="A1169" s="658" t="s">
        <v>696</v>
      </c>
      <c r="B1169" s="659"/>
      <c r="C1169" s="659"/>
      <c r="D1169" s="659"/>
      <c r="E1169" s="659"/>
      <c r="F1169" s="659"/>
      <c r="G1169" s="659"/>
      <c r="H1169" s="659"/>
      <c r="I1169" s="660"/>
      <c r="J1169" s="369">
        <f>+J1165+J1166+J1168</f>
        <v>379462.38</v>
      </c>
      <c r="K1169" s="428"/>
    </row>
    <row r="1170" spans="1:17" s="387" customFormat="1" ht="58.5" customHeight="1" x14ac:dyDescent="0.3">
      <c r="A1170" s="686" t="s">
        <v>594</v>
      </c>
      <c r="B1170" s="687"/>
      <c r="C1170" s="687"/>
      <c r="D1170" s="687"/>
      <c r="E1170" s="687"/>
      <c r="F1170" s="687"/>
      <c r="G1170" s="687"/>
      <c r="H1170" s="687"/>
      <c r="I1170" s="687"/>
      <c r="J1170" s="688"/>
      <c r="K1170" s="428"/>
    </row>
    <row r="1171" spans="1:17" s="387" customFormat="1" ht="24" customHeight="1" x14ac:dyDescent="0.3">
      <c r="A1171" s="460"/>
      <c r="B1171" s="460"/>
      <c r="C1171" s="460"/>
      <c r="D1171" s="460"/>
      <c r="E1171" s="460"/>
      <c r="F1171" s="460"/>
      <c r="G1171" s="460"/>
      <c r="H1171" s="460"/>
      <c r="I1171" s="460"/>
      <c r="J1171" s="460"/>
      <c r="K1171" s="428"/>
      <c r="M1171" s="5"/>
      <c r="N1171" s="5"/>
      <c r="Q1171" s="5"/>
    </row>
    <row r="1172" spans="1:17" s="387" customFormat="1" ht="24" customHeight="1" x14ac:dyDescent="0.3">
      <c r="A1172" s="460"/>
      <c r="B1172" s="460"/>
      <c r="C1172" s="460"/>
      <c r="D1172" s="460"/>
      <c r="E1172" s="460"/>
      <c r="F1172" s="460"/>
      <c r="G1172" s="460"/>
      <c r="H1172" s="460"/>
      <c r="I1172" s="460"/>
      <c r="J1172" s="460"/>
      <c r="K1172" s="428"/>
      <c r="M1172" s="5"/>
      <c r="N1172" s="5"/>
      <c r="O1172" s="5"/>
      <c r="P1172" s="5"/>
    </row>
    <row r="1173" spans="1:17" s="387" customFormat="1" ht="72" customHeight="1" x14ac:dyDescent="0.3">
      <c r="A1173" s="923" t="s">
        <v>368</v>
      </c>
      <c r="B1173" s="924"/>
      <c r="C1173" s="924"/>
      <c r="D1173" s="924"/>
      <c r="E1173" s="924"/>
      <c r="F1173" s="924"/>
      <c r="G1173" s="924"/>
      <c r="H1173" s="924"/>
      <c r="I1173" s="924"/>
      <c r="J1173" s="925"/>
      <c r="K1173" s="428"/>
      <c r="O1173" s="5"/>
    </row>
    <row r="1174" spans="1:17" s="26" customFormat="1" x14ac:dyDescent="0.3">
      <c r="A1174" s="521"/>
      <c r="B1174" s="521"/>
      <c r="C1174" s="521"/>
      <c r="D1174" s="521"/>
      <c r="E1174" s="521"/>
      <c r="F1174" s="521"/>
      <c r="G1174" s="521"/>
      <c r="H1174" s="521"/>
      <c r="I1174" s="179"/>
      <c r="J1174" s="549"/>
      <c r="K1174" s="428"/>
    </row>
    <row r="1175" spans="1:17" s="26" customFormat="1" x14ac:dyDescent="0.3">
      <c r="A1175" s="17" t="s">
        <v>369</v>
      </c>
      <c r="B1175" s="17"/>
      <c r="C1175" s="17"/>
      <c r="D1175" s="17"/>
      <c r="E1175" s="17"/>
      <c r="F1175" s="17"/>
      <c r="G1175" s="17"/>
      <c r="H1175" s="17"/>
      <c r="I1175" s="179"/>
      <c r="J1175" s="16"/>
      <c r="K1175" s="428"/>
    </row>
    <row r="1176" spans="1:17" s="26" customFormat="1" x14ac:dyDescent="0.3">
      <c r="A1176" s="17"/>
      <c r="B1176" s="17"/>
      <c r="C1176" s="17"/>
      <c r="D1176" s="17"/>
      <c r="E1176" s="17"/>
      <c r="F1176" s="17"/>
      <c r="G1176" s="17"/>
      <c r="H1176" s="17"/>
      <c r="I1176" s="179"/>
      <c r="J1176" s="16"/>
      <c r="K1176" s="428"/>
    </row>
    <row r="1177" spans="1:17" s="26" customFormat="1" x14ac:dyDescent="0.3">
      <c r="A1177" s="824" t="s">
        <v>370</v>
      </c>
      <c r="B1177" s="824"/>
      <c r="C1177" s="918" t="s">
        <v>371</v>
      </c>
      <c r="D1177" s="918"/>
      <c r="E1177" s="918"/>
      <c r="F1177" s="918"/>
      <c r="G1177" s="918"/>
      <c r="H1177" s="918"/>
      <c r="I1177" s="918"/>
      <c r="J1177" s="918"/>
      <c r="K1177" s="428"/>
    </row>
    <row r="1178" spans="1:17" s="26" customFormat="1" x14ac:dyDescent="0.3">
      <c r="A1178" s="17"/>
      <c r="B1178" s="17"/>
      <c r="C1178" s="17"/>
      <c r="D1178" s="17"/>
      <c r="E1178" s="17"/>
      <c r="F1178" s="17"/>
      <c r="G1178" s="17"/>
      <c r="H1178" s="17"/>
      <c r="I1178" s="179"/>
      <c r="J1178" s="16"/>
      <c r="K1178" s="428"/>
    </row>
    <row r="1179" spans="1:17" s="26" customFormat="1" x14ac:dyDescent="0.3">
      <c r="A1179" s="919" t="s">
        <v>372</v>
      </c>
      <c r="B1179" s="919"/>
      <c r="C1179" s="836" t="s">
        <v>470</v>
      </c>
      <c r="D1179" s="836"/>
      <c r="E1179" s="836"/>
      <c r="F1179" s="836"/>
      <c r="G1179" s="836"/>
      <c r="H1179" s="836"/>
      <c r="I1179" s="836"/>
      <c r="J1179" s="836"/>
      <c r="K1179" s="428"/>
    </row>
    <row r="1180" spans="1:17" s="26" customFormat="1" x14ac:dyDescent="0.3">
      <c r="A1180" s="17"/>
      <c r="B1180" s="17"/>
      <c r="C1180" s="767" t="s">
        <v>471</v>
      </c>
      <c r="D1180" s="767"/>
      <c r="E1180" s="767"/>
      <c r="F1180" s="767"/>
      <c r="G1180" s="767"/>
      <c r="H1180" s="767"/>
      <c r="I1180" s="767"/>
      <c r="J1180" s="767"/>
      <c r="K1180" s="428"/>
    </row>
    <row r="1181" spans="1:17" s="26" customFormat="1" ht="16.5" customHeight="1" x14ac:dyDescent="0.3">
      <c r="A1181" s="17"/>
      <c r="B1181" s="17"/>
      <c r="C1181" s="920"/>
      <c r="D1181" s="920"/>
      <c r="E1181" s="920"/>
      <c r="F1181" s="920"/>
      <c r="G1181" s="920"/>
      <c r="H1181" s="920"/>
      <c r="I1181" s="920"/>
      <c r="J1181" s="920"/>
      <c r="K1181" s="428"/>
    </row>
    <row r="1182" spans="1:17" s="26" customFormat="1" x14ac:dyDescent="0.3">
      <c r="A1182" s="17"/>
      <c r="B1182" s="17"/>
      <c r="C1182" s="922" t="s">
        <v>650</v>
      </c>
      <c r="D1182" s="922"/>
      <c r="E1182" s="922"/>
      <c r="F1182" s="922"/>
      <c r="G1182" s="922"/>
      <c r="H1182" s="922"/>
      <c r="I1182" s="922"/>
      <c r="J1182" s="922"/>
      <c r="K1182" s="428"/>
    </row>
    <row r="1183" spans="1:17" s="26" customFormat="1" ht="36" customHeight="1" x14ac:dyDescent="0.3">
      <c r="A1183" s="275"/>
      <c r="B1183" s="275"/>
      <c r="C1183" s="921" t="s">
        <v>651</v>
      </c>
      <c r="D1183" s="921"/>
      <c r="E1183" s="921"/>
      <c r="F1183" s="921"/>
      <c r="G1183" s="921"/>
      <c r="H1183" s="921"/>
      <c r="I1183" s="921"/>
      <c r="J1183" s="921"/>
      <c r="K1183" s="428"/>
    </row>
    <row r="1184" spans="1:17" s="26" customFormat="1" ht="37.5" customHeight="1" x14ac:dyDescent="0.3">
      <c r="A1184" s="275"/>
      <c r="B1184" s="275"/>
      <c r="C1184" s="276"/>
      <c r="D1184" s="276"/>
      <c r="E1184" s="276"/>
      <c r="F1184" s="276"/>
      <c r="G1184" s="276"/>
      <c r="H1184" s="276"/>
      <c r="I1184" s="277"/>
      <c r="J1184" s="278"/>
      <c r="K1184" s="428"/>
    </row>
    <row r="1185" spans="1:11" s="26" customFormat="1" ht="21.75" customHeight="1" x14ac:dyDescent="0.3">
      <c r="A1185" s="915" t="s">
        <v>537</v>
      </c>
      <c r="B1185" s="915"/>
      <c r="C1185" s="915"/>
      <c r="D1185" s="915"/>
      <c r="E1185" s="915"/>
      <c r="F1185" s="915"/>
      <c r="G1185" s="915"/>
      <c r="H1185" s="915"/>
      <c r="I1185" s="915"/>
      <c r="J1185" s="915"/>
      <c r="K1185" s="428"/>
    </row>
    <row r="1186" spans="1:11" s="26" customFormat="1" ht="22.5" customHeight="1" x14ac:dyDescent="0.3">
      <c r="A1186" s="916" t="s">
        <v>373</v>
      </c>
      <c r="B1186" s="916"/>
      <c r="C1186" s="916"/>
      <c r="D1186" s="335" t="s">
        <v>374</v>
      </c>
      <c r="E1186" s="335"/>
      <c r="F1186" s="335"/>
      <c r="G1186" s="335"/>
      <c r="H1186" s="335"/>
      <c r="I1186" s="279"/>
      <c r="J1186" s="279"/>
      <c r="K1186" s="428"/>
    </row>
    <row r="1187" spans="1:11" s="26" customFormat="1" ht="37.5" customHeight="1" x14ac:dyDescent="0.3">
      <c r="A1187" s="916" t="s">
        <v>375</v>
      </c>
      <c r="B1187" s="916"/>
      <c r="C1187" s="916"/>
      <c r="D1187" s="335" t="s">
        <v>376</v>
      </c>
      <c r="E1187" s="335"/>
      <c r="F1187" s="335"/>
      <c r="G1187" s="335"/>
      <c r="H1187" s="335"/>
      <c r="I1187" s="279"/>
      <c r="J1187" s="279"/>
      <c r="K1187" s="428"/>
    </row>
    <row r="1188" spans="1:11" s="26" customFormat="1" x14ac:dyDescent="0.3">
      <c r="A1188" s="352"/>
      <c r="B1188" s="352"/>
      <c r="C1188" s="352"/>
      <c r="D1188" s="352"/>
      <c r="E1188" s="352"/>
      <c r="F1188" s="352"/>
      <c r="G1188" s="352"/>
      <c r="H1188" s="353"/>
      <c r="I1188" s="354"/>
      <c r="J1188" s="355"/>
      <c r="K1188" s="428"/>
    </row>
    <row r="1189" spans="1:11" s="26" customFormat="1" ht="23.25" x14ac:dyDescent="0.35">
      <c r="A1189" s="356"/>
      <c r="B1189" s="356"/>
      <c r="C1189" s="356"/>
      <c r="D1189" s="356"/>
      <c r="E1189" s="356"/>
      <c r="F1189" s="356"/>
      <c r="G1189" s="356"/>
      <c r="H1189" s="356"/>
      <c r="I1189" s="357"/>
      <c r="J1189" s="358"/>
      <c r="K1189" s="428"/>
    </row>
    <row r="1190" spans="1:11" s="26" customFormat="1" x14ac:dyDescent="0.3">
      <c r="A1190" s="917" t="s">
        <v>377</v>
      </c>
      <c r="B1190" s="917"/>
      <c r="C1190" s="917"/>
      <c r="D1190" s="917"/>
      <c r="E1190" s="917"/>
      <c r="F1190" s="917"/>
      <c r="G1190" s="917"/>
      <c r="H1190" s="917"/>
      <c r="I1190" s="917"/>
      <c r="J1190" s="917"/>
      <c r="K1190" s="428"/>
    </row>
    <row r="1191" spans="1:11" s="26" customFormat="1" x14ac:dyDescent="0.3">
      <c r="A1191" s="352"/>
      <c r="B1191" s="352"/>
      <c r="C1191" s="352"/>
      <c r="D1191" s="352"/>
      <c r="E1191" s="352"/>
      <c r="F1191" s="352"/>
      <c r="G1191" s="352"/>
      <c r="H1191" s="353"/>
      <c r="I1191" s="354"/>
      <c r="J1191" s="355"/>
      <c r="K1191" s="428"/>
    </row>
    <row r="1192" spans="1:11" s="26" customFormat="1" x14ac:dyDescent="0.3">
      <c r="A1192" s="352"/>
      <c r="B1192" s="352"/>
      <c r="C1192" s="352"/>
      <c r="D1192" s="352"/>
      <c r="E1192" s="352"/>
      <c r="F1192" s="352"/>
      <c r="G1192" s="352"/>
      <c r="H1192" s="353"/>
      <c r="I1192" s="354"/>
      <c r="J1192" s="355"/>
      <c r="K1192" s="428"/>
    </row>
    <row r="1193" spans="1:11" s="26" customFormat="1" x14ac:dyDescent="0.3">
      <c r="A1193" s="352"/>
      <c r="B1193" s="352"/>
      <c r="C1193" s="352"/>
      <c r="D1193" s="352"/>
      <c r="E1193" s="352"/>
      <c r="F1193" s="352"/>
      <c r="G1193" s="352"/>
      <c r="H1193" s="353"/>
      <c r="I1193" s="354"/>
      <c r="J1193" s="355"/>
      <c r="K1193" s="428"/>
    </row>
    <row r="1194" spans="1:11" s="26" customFormat="1" x14ac:dyDescent="0.3">
      <c r="A1194" s="352"/>
      <c r="B1194" s="352"/>
      <c r="C1194" s="352"/>
      <c r="D1194" s="352"/>
      <c r="E1194" s="352"/>
      <c r="F1194" s="352"/>
      <c r="G1194" s="352"/>
      <c r="H1194" s="353"/>
      <c r="I1194" s="354"/>
      <c r="J1194" s="355"/>
      <c r="K1194" s="428"/>
    </row>
    <row r="1195" spans="1:11" s="26" customFormat="1" x14ac:dyDescent="0.3">
      <c r="A1195" s="352"/>
      <c r="B1195" s="352"/>
      <c r="C1195" s="352"/>
      <c r="D1195" s="352"/>
      <c r="E1195" s="352"/>
      <c r="F1195" s="352"/>
      <c r="G1195" s="352"/>
      <c r="H1195" s="353"/>
      <c r="I1195" s="354"/>
      <c r="J1195" s="355"/>
      <c r="K1195" s="428"/>
    </row>
    <row r="1196" spans="1:11" s="26" customFormat="1" x14ac:dyDescent="0.3">
      <c r="A1196" s="352"/>
      <c r="B1196" s="352"/>
      <c r="C1196" s="352"/>
      <c r="D1196" s="352"/>
      <c r="E1196" s="352"/>
      <c r="F1196" s="352"/>
      <c r="G1196" s="352"/>
      <c r="H1196" s="353"/>
      <c r="I1196" s="354"/>
      <c r="J1196" s="355"/>
      <c r="K1196" s="428"/>
    </row>
    <row r="1197" spans="1:11" s="26" customFormat="1" x14ac:dyDescent="0.3">
      <c r="H1197" s="83"/>
      <c r="I1197" s="2"/>
      <c r="J1197" s="84"/>
      <c r="K1197" s="428"/>
    </row>
    <row r="1198" spans="1:11" s="26" customFormat="1" x14ac:dyDescent="0.3">
      <c r="H1198" s="83"/>
      <c r="I1198" s="2"/>
      <c r="J1198" s="84"/>
      <c r="K1198" s="428"/>
    </row>
    <row r="1199" spans="1:11" s="26" customFormat="1" x14ac:dyDescent="0.3">
      <c r="H1199" s="83"/>
      <c r="I1199" s="2"/>
      <c r="J1199" s="84"/>
      <c r="K1199" s="428"/>
    </row>
    <row r="1200" spans="1:11" s="26" customFormat="1" x14ac:dyDescent="0.3">
      <c r="H1200" s="83"/>
      <c r="I1200" s="2"/>
      <c r="J1200" s="84"/>
      <c r="K1200" s="428"/>
    </row>
    <row r="1201" spans="8:11" s="26" customFormat="1" x14ac:dyDescent="0.3">
      <c r="H1201" s="83"/>
      <c r="I1201" s="2"/>
      <c r="J1201" s="84"/>
      <c r="K1201" s="428"/>
    </row>
    <row r="1202" spans="8:11" s="26" customFormat="1" x14ac:dyDescent="0.3">
      <c r="H1202" s="83"/>
      <c r="I1202" s="2"/>
      <c r="J1202" s="84"/>
      <c r="K1202" s="428"/>
    </row>
    <row r="1203" spans="8:11" s="26" customFormat="1" x14ac:dyDescent="0.3">
      <c r="H1203" s="83"/>
      <c r="I1203" s="2"/>
      <c r="J1203" s="84"/>
      <c r="K1203" s="428"/>
    </row>
    <row r="1204" spans="8:11" s="26" customFormat="1" x14ac:dyDescent="0.3">
      <c r="H1204" s="83"/>
      <c r="I1204" s="2"/>
      <c r="J1204" s="84"/>
      <c r="K1204" s="428"/>
    </row>
    <row r="1205" spans="8:11" s="26" customFormat="1" x14ac:dyDescent="0.3">
      <c r="H1205" s="83"/>
      <c r="I1205" s="2"/>
      <c r="J1205" s="84"/>
      <c r="K1205" s="428"/>
    </row>
    <row r="1206" spans="8:11" s="26" customFormat="1" x14ac:dyDescent="0.3">
      <c r="H1206" s="83"/>
      <c r="I1206" s="2"/>
      <c r="J1206" s="84"/>
      <c r="K1206" s="428"/>
    </row>
    <row r="1207" spans="8:11" s="26" customFormat="1" x14ac:dyDescent="0.3">
      <c r="H1207" s="83"/>
      <c r="I1207" s="2"/>
      <c r="J1207" s="84"/>
      <c r="K1207" s="428"/>
    </row>
    <row r="1208" spans="8:11" s="26" customFormat="1" x14ac:dyDescent="0.3">
      <c r="H1208" s="83"/>
      <c r="I1208" s="2"/>
      <c r="J1208" s="84"/>
      <c r="K1208" s="428"/>
    </row>
    <row r="1209" spans="8:11" s="26" customFormat="1" x14ac:dyDescent="0.3">
      <c r="H1209" s="83"/>
      <c r="I1209" s="2"/>
      <c r="J1209" s="84"/>
      <c r="K1209" s="428"/>
    </row>
    <row r="1210" spans="8:11" s="26" customFormat="1" x14ac:dyDescent="0.3">
      <c r="H1210" s="83"/>
      <c r="I1210" s="2"/>
      <c r="J1210" s="84"/>
      <c r="K1210" s="428"/>
    </row>
    <row r="1211" spans="8:11" s="26" customFormat="1" x14ac:dyDescent="0.3">
      <c r="H1211" s="83"/>
      <c r="I1211" s="2"/>
      <c r="J1211" s="84"/>
      <c r="K1211" s="428"/>
    </row>
    <row r="1212" spans="8:11" s="26" customFormat="1" x14ac:dyDescent="0.3">
      <c r="H1212" s="83"/>
      <c r="I1212" s="2"/>
      <c r="J1212" s="84"/>
      <c r="K1212" s="428"/>
    </row>
    <row r="1213" spans="8:11" s="26" customFormat="1" x14ac:dyDescent="0.3">
      <c r="H1213" s="83"/>
      <c r="I1213" s="2"/>
      <c r="J1213" s="84"/>
      <c r="K1213" s="428"/>
    </row>
    <row r="1214" spans="8:11" s="26" customFormat="1" x14ac:dyDescent="0.3">
      <c r="H1214" s="83"/>
      <c r="I1214" s="2"/>
      <c r="J1214" s="84"/>
      <c r="K1214" s="428"/>
    </row>
    <row r="1215" spans="8:11" s="26" customFormat="1" x14ac:dyDescent="0.3">
      <c r="H1215" s="83"/>
      <c r="I1215" s="2"/>
      <c r="J1215" s="84"/>
      <c r="K1215" s="428"/>
    </row>
    <row r="1216" spans="8:11" s="26" customFormat="1" x14ac:dyDescent="0.3">
      <c r="H1216" s="83"/>
      <c r="I1216" s="2"/>
      <c r="J1216" s="84"/>
      <c r="K1216" s="428"/>
    </row>
    <row r="1217" spans="8:11" s="26" customFormat="1" x14ac:dyDescent="0.3">
      <c r="H1217" s="83"/>
      <c r="I1217" s="2"/>
      <c r="J1217" s="84"/>
      <c r="K1217" s="428"/>
    </row>
    <row r="1218" spans="8:11" s="26" customFormat="1" x14ac:dyDescent="0.3">
      <c r="H1218" s="83"/>
      <c r="I1218" s="2"/>
      <c r="J1218" s="84"/>
      <c r="K1218" s="428"/>
    </row>
    <row r="1219" spans="8:11" s="26" customFormat="1" x14ac:dyDescent="0.3">
      <c r="H1219" s="83"/>
      <c r="I1219" s="2"/>
      <c r="J1219" s="84"/>
      <c r="K1219" s="428"/>
    </row>
    <row r="1220" spans="8:11" s="26" customFormat="1" x14ac:dyDescent="0.3">
      <c r="H1220" s="83"/>
      <c r="I1220" s="2"/>
      <c r="J1220" s="84"/>
      <c r="K1220" s="428"/>
    </row>
    <row r="1221" spans="8:11" s="26" customFormat="1" x14ac:dyDescent="0.3">
      <c r="H1221" s="83"/>
      <c r="I1221" s="2"/>
      <c r="J1221" s="84"/>
      <c r="K1221" s="428"/>
    </row>
    <row r="1222" spans="8:11" s="26" customFormat="1" x14ac:dyDescent="0.3">
      <c r="H1222" s="83"/>
      <c r="I1222" s="2"/>
      <c r="J1222" s="84"/>
      <c r="K1222" s="428"/>
    </row>
    <row r="1223" spans="8:11" s="26" customFormat="1" x14ac:dyDescent="0.3">
      <c r="H1223" s="83"/>
      <c r="I1223" s="2"/>
      <c r="J1223" s="84"/>
      <c r="K1223" s="428"/>
    </row>
    <row r="1224" spans="8:11" s="26" customFormat="1" x14ac:dyDescent="0.3">
      <c r="H1224" s="83"/>
      <c r="I1224" s="2"/>
      <c r="J1224" s="84"/>
      <c r="K1224" s="428"/>
    </row>
    <row r="1225" spans="8:11" s="26" customFormat="1" x14ac:dyDescent="0.3">
      <c r="H1225" s="83"/>
      <c r="I1225" s="2"/>
      <c r="J1225" s="84"/>
      <c r="K1225" s="428"/>
    </row>
    <row r="1226" spans="8:11" s="26" customFormat="1" x14ac:dyDescent="0.3">
      <c r="H1226" s="83"/>
      <c r="I1226" s="2"/>
      <c r="J1226" s="84"/>
      <c r="K1226" s="428"/>
    </row>
    <row r="1227" spans="8:11" s="26" customFormat="1" x14ac:dyDescent="0.3">
      <c r="H1227" s="83"/>
      <c r="I1227" s="2"/>
      <c r="J1227" s="84"/>
      <c r="K1227" s="428"/>
    </row>
    <row r="1228" spans="8:11" s="26" customFormat="1" x14ac:dyDescent="0.3">
      <c r="H1228" s="83"/>
      <c r="I1228" s="2"/>
      <c r="J1228" s="84"/>
      <c r="K1228" s="428"/>
    </row>
    <row r="1229" spans="8:11" s="26" customFormat="1" x14ac:dyDescent="0.3">
      <c r="H1229" s="83"/>
      <c r="I1229" s="2"/>
      <c r="J1229" s="84"/>
      <c r="K1229" s="428"/>
    </row>
    <row r="1230" spans="8:11" s="26" customFormat="1" x14ac:dyDescent="0.3">
      <c r="H1230" s="83"/>
      <c r="I1230" s="2"/>
      <c r="J1230" s="84"/>
      <c r="K1230" s="428"/>
    </row>
    <row r="1231" spans="8:11" s="26" customFormat="1" x14ac:dyDescent="0.3">
      <c r="H1231" s="83"/>
      <c r="I1231" s="2"/>
      <c r="J1231" s="84"/>
      <c r="K1231" s="428"/>
    </row>
    <row r="1232" spans="8:11" s="26" customFormat="1" x14ac:dyDescent="0.3">
      <c r="H1232" s="83"/>
      <c r="I1232" s="2"/>
      <c r="J1232" s="84"/>
      <c r="K1232" s="428"/>
    </row>
    <row r="1233" spans="8:11" s="26" customFormat="1" x14ac:dyDescent="0.3">
      <c r="H1233" s="83"/>
      <c r="I1233" s="2"/>
      <c r="J1233" s="84"/>
      <c r="K1233" s="428"/>
    </row>
    <row r="1234" spans="8:11" s="26" customFormat="1" x14ac:dyDescent="0.3">
      <c r="H1234" s="83"/>
      <c r="I1234" s="2"/>
      <c r="J1234" s="84"/>
      <c r="K1234" s="428"/>
    </row>
    <row r="1235" spans="8:11" s="26" customFormat="1" x14ac:dyDescent="0.3">
      <c r="H1235" s="83"/>
      <c r="I1235" s="2"/>
      <c r="J1235" s="84"/>
      <c r="K1235" s="428"/>
    </row>
    <row r="1236" spans="8:11" s="26" customFormat="1" x14ac:dyDescent="0.3">
      <c r="H1236" s="83"/>
      <c r="I1236" s="2"/>
      <c r="J1236" s="84"/>
      <c r="K1236" s="428"/>
    </row>
    <row r="1237" spans="8:11" s="26" customFormat="1" x14ac:dyDescent="0.3">
      <c r="H1237" s="83"/>
      <c r="I1237" s="2"/>
      <c r="J1237" s="84"/>
      <c r="K1237" s="428"/>
    </row>
    <row r="1238" spans="8:11" s="26" customFormat="1" x14ac:dyDescent="0.3">
      <c r="H1238" s="83"/>
      <c r="I1238" s="2"/>
      <c r="J1238" s="84"/>
      <c r="K1238" s="428"/>
    </row>
    <row r="1239" spans="8:11" s="26" customFormat="1" x14ac:dyDescent="0.3">
      <c r="H1239" s="83"/>
      <c r="I1239" s="2"/>
      <c r="J1239" s="84"/>
      <c r="K1239" s="428"/>
    </row>
    <row r="1240" spans="8:11" s="26" customFormat="1" x14ac:dyDescent="0.3">
      <c r="H1240" s="83"/>
      <c r="I1240" s="2"/>
      <c r="J1240" s="84"/>
      <c r="K1240" s="428"/>
    </row>
    <row r="1241" spans="8:11" s="26" customFormat="1" x14ac:dyDescent="0.3">
      <c r="H1241" s="83"/>
      <c r="I1241" s="2"/>
      <c r="J1241" s="84"/>
      <c r="K1241" s="428"/>
    </row>
    <row r="1242" spans="8:11" s="26" customFormat="1" x14ac:dyDescent="0.3">
      <c r="H1242" s="83"/>
      <c r="I1242" s="2"/>
      <c r="J1242" s="84"/>
      <c r="K1242" s="428"/>
    </row>
    <row r="1243" spans="8:11" s="26" customFormat="1" x14ac:dyDescent="0.3">
      <c r="H1243" s="83"/>
      <c r="I1243" s="2"/>
      <c r="J1243" s="84"/>
      <c r="K1243" s="428"/>
    </row>
    <row r="1244" spans="8:11" s="26" customFormat="1" x14ac:dyDescent="0.3">
      <c r="H1244" s="83"/>
      <c r="I1244" s="2"/>
      <c r="J1244" s="84"/>
      <c r="K1244" s="428"/>
    </row>
    <row r="1245" spans="8:11" s="26" customFormat="1" x14ac:dyDescent="0.3">
      <c r="H1245" s="83"/>
      <c r="I1245" s="2"/>
      <c r="J1245" s="84"/>
      <c r="K1245" s="428"/>
    </row>
    <row r="1246" spans="8:11" s="26" customFormat="1" x14ac:dyDescent="0.3">
      <c r="H1246" s="83"/>
      <c r="I1246" s="2"/>
      <c r="J1246" s="84"/>
      <c r="K1246" s="428"/>
    </row>
    <row r="1247" spans="8:11" s="26" customFormat="1" x14ac:dyDescent="0.3">
      <c r="H1247" s="83"/>
      <c r="I1247" s="2"/>
      <c r="J1247" s="84"/>
      <c r="K1247" s="428"/>
    </row>
    <row r="1248" spans="8:11" s="26" customFormat="1" x14ac:dyDescent="0.3">
      <c r="H1248" s="83"/>
      <c r="I1248" s="2"/>
      <c r="J1248" s="84"/>
      <c r="K1248" s="428"/>
    </row>
    <row r="1249" spans="8:11" s="26" customFormat="1" x14ac:dyDescent="0.3">
      <c r="H1249" s="83"/>
      <c r="I1249" s="2"/>
      <c r="J1249" s="84"/>
      <c r="K1249" s="428"/>
    </row>
    <row r="1250" spans="8:11" s="26" customFormat="1" x14ac:dyDescent="0.3">
      <c r="H1250" s="83"/>
      <c r="I1250" s="2"/>
      <c r="J1250" s="84"/>
      <c r="K1250" s="428"/>
    </row>
    <row r="1251" spans="8:11" s="26" customFormat="1" x14ac:dyDescent="0.3">
      <c r="H1251" s="83"/>
      <c r="I1251" s="2"/>
      <c r="J1251" s="84"/>
      <c r="K1251" s="428"/>
    </row>
    <row r="1252" spans="8:11" s="26" customFormat="1" x14ac:dyDescent="0.3">
      <c r="H1252" s="83"/>
      <c r="I1252" s="2"/>
      <c r="J1252" s="84"/>
      <c r="K1252" s="428"/>
    </row>
    <row r="1253" spans="8:11" s="26" customFormat="1" x14ac:dyDescent="0.3">
      <c r="H1253" s="83"/>
      <c r="I1253" s="2"/>
      <c r="J1253" s="84"/>
      <c r="K1253" s="428"/>
    </row>
    <row r="1254" spans="8:11" s="26" customFormat="1" x14ac:dyDescent="0.3">
      <c r="H1254" s="83"/>
      <c r="I1254" s="2"/>
      <c r="J1254" s="84"/>
      <c r="K1254" s="428"/>
    </row>
    <row r="1255" spans="8:11" s="26" customFormat="1" x14ac:dyDescent="0.3">
      <c r="H1255" s="83"/>
      <c r="I1255" s="2"/>
      <c r="J1255" s="84"/>
      <c r="K1255" s="428"/>
    </row>
    <row r="1256" spans="8:11" s="26" customFormat="1" x14ac:dyDescent="0.3">
      <c r="H1256" s="83"/>
      <c r="I1256" s="2"/>
      <c r="J1256" s="84"/>
      <c r="K1256" s="428"/>
    </row>
    <row r="1257" spans="8:11" s="26" customFormat="1" x14ac:dyDescent="0.3">
      <c r="H1257" s="83"/>
      <c r="I1257" s="2"/>
      <c r="J1257" s="84"/>
      <c r="K1257" s="428"/>
    </row>
    <row r="1258" spans="8:11" s="26" customFormat="1" x14ac:dyDescent="0.3">
      <c r="H1258" s="83"/>
      <c r="I1258" s="2"/>
      <c r="J1258" s="84"/>
      <c r="K1258" s="428"/>
    </row>
    <row r="1259" spans="8:11" s="26" customFormat="1" x14ac:dyDescent="0.3">
      <c r="H1259" s="83"/>
      <c r="I1259" s="2"/>
      <c r="J1259" s="84"/>
      <c r="K1259" s="428"/>
    </row>
    <row r="1260" spans="8:11" s="26" customFormat="1" x14ac:dyDescent="0.3">
      <c r="H1260" s="83"/>
      <c r="I1260" s="2"/>
      <c r="J1260" s="84"/>
      <c r="K1260" s="428"/>
    </row>
    <row r="1261" spans="8:11" s="26" customFormat="1" x14ac:dyDescent="0.3">
      <c r="H1261" s="83"/>
      <c r="I1261" s="2"/>
      <c r="J1261" s="84"/>
      <c r="K1261" s="428"/>
    </row>
    <row r="1262" spans="8:11" s="26" customFormat="1" x14ac:dyDescent="0.3">
      <c r="H1262" s="83"/>
      <c r="I1262" s="2"/>
      <c r="J1262" s="84"/>
      <c r="K1262" s="428"/>
    </row>
    <row r="1263" spans="8:11" s="26" customFormat="1" x14ac:dyDescent="0.3">
      <c r="H1263" s="83"/>
      <c r="I1263" s="2"/>
      <c r="J1263" s="84"/>
      <c r="K1263" s="428"/>
    </row>
    <row r="1264" spans="8:11" s="26" customFormat="1" x14ac:dyDescent="0.3">
      <c r="H1264" s="83"/>
      <c r="I1264" s="2"/>
      <c r="J1264" s="84"/>
      <c r="K1264" s="428"/>
    </row>
    <row r="1265" spans="8:11" s="26" customFormat="1" x14ac:dyDescent="0.3">
      <c r="H1265" s="83"/>
      <c r="I1265" s="2"/>
      <c r="J1265" s="84"/>
      <c r="K1265" s="428"/>
    </row>
    <row r="1266" spans="8:11" s="26" customFormat="1" x14ac:dyDescent="0.3">
      <c r="H1266" s="83"/>
      <c r="I1266" s="2"/>
      <c r="J1266" s="84"/>
      <c r="K1266" s="428"/>
    </row>
    <row r="1267" spans="8:11" s="26" customFormat="1" x14ac:dyDescent="0.3">
      <c r="H1267" s="83"/>
      <c r="I1267" s="2"/>
      <c r="J1267" s="84"/>
      <c r="K1267" s="428"/>
    </row>
    <row r="1268" spans="8:11" s="26" customFormat="1" x14ac:dyDescent="0.3">
      <c r="H1268" s="83"/>
      <c r="I1268" s="2"/>
      <c r="J1268" s="84"/>
      <c r="K1268" s="428"/>
    </row>
    <row r="1269" spans="8:11" s="26" customFormat="1" x14ac:dyDescent="0.3">
      <c r="H1269" s="83"/>
      <c r="I1269" s="2"/>
      <c r="J1269" s="84"/>
      <c r="K1269" s="428"/>
    </row>
    <row r="1270" spans="8:11" s="26" customFormat="1" x14ac:dyDescent="0.3">
      <c r="H1270" s="83"/>
      <c r="I1270" s="2"/>
      <c r="J1270" s="84"/>
      <c r="K1270" s="428"/>
    </row>
    <row r="1271" spans="8:11" s="26" customFormat="1" x14ac:dyDescent="0.3">
      <c r="H1271" s="83"/>
      <c r="I1271" s="2"/>
      <c r="J1271" s="84"/>
      <c r="K1271" s="428"/>
    </row>
    <row r="1272" spans="8:11" s="26" customFormat="1" x14ac:dyDescent="0.3">
      <c r="H1272" s="83"/>
      <c r="I1272" s="2"/>
      <c r="J1272" s="84"/>
      <c r="K1272" s="428"/>
    </row>
    <row r="1273" spans="8:11" s="26" customFormat="1" x14ac:dyDescent="0.3">
      <c r="H1273" s="83"/>
      <c r="I1273" s="2"/>
      <c r="J1273" s="84"/>
      <c r="K1273" s="428"/>
    </row>
    <row r="1274" spans="8:11" s="26" customFormat="1" x14ac:dyDescent="0.3">
      <c r="H1274" s="83"/>
      <c r="I1274" s="2"/>
      <c r="J1274" s="84"/>
      <c r="K1274" s="428"/>
    </row>
    <row r="1275" spans="8:11" s="26" customFormat="1" x14ac:dyDescent="0.3">
      <c r="H1275" s="83"/>
      <c r="I1275" s="2"/>
      <c r="J1275" s="84"/>
      <c r="K1275" s="428"/>
    </row>
    <row r="1276" spans="8:11" s="26" customFormat="1" x14ac:dyDescent="0.3">
      <c r="H1276" s="83"/>
      <c r="I1276" s="2"/>
      <c r="J1276" s="84"/>
      <c r="K1276" s="428"/>
    </row>
    <row r="1277" spans="8:11" s="26" customFormat="1" x14ac:dyDescent="0.3">
      <c r="H1277" s="83"/>
      <c r="I1277" s="2"/>
      <c r="J1277" s="84"/>
      <c r="K1277" s="428"/>
    </row>
    <row r="1278" spans="8:11" s="26" customFormat="1" x14ac:dyDescent="0.3">
      <c r="H1278" s="83"/>
      <c r="I1278" s="2"/>
      <c r="J1278" s="84"/>
      <c r="K1278" s="428"/>
    </row>
    <row r="1279" spans="8:11" s="26" customFormat="1" x14ac:dyDescent="0.3">
      <c r="H1279" s="83"/>
      <c r="I1279" s="2"/>
      <c r="J1279" s="84"/>
      <c r="K1279" s="428"/>
    </row>
    <row r="1280" spans="8:11" s="26" customFormat="1" x14ac:dyDescent="0.3">
      <c r="H1280" s="83"/>
      <c r="I1280" s="2"/>
      <c r="J1280" s="84"/>
      <c r="K1280" s="428"/>
    </row>
    <row r="1281" spans="8:11" s="26" customFormat="1" x14ac:dyDescent="0.3">
      <c r="H1281" s="83"/>
      <c r="I1281" s="2"/>
      <c r="J1281" s="84"/>
      <c r="K1281" s="428"/>
    </row>
    <row r="1282" spans="8:11" s="26" customFormat="1" x14ac:dyDescent="0.3">
      <c r="H1282" s="83"/>
      <c r="I1282" s="2"/>
      <c r="J1282" s="84"/>
      <c r="K1282" s="428"/>
    </row>
    <row r="1283" spans="8:11" s="26" customFormat="1" x14ac:dyDescent="0.3">
      <c r="H1283" s="83"/>
      <c r="I1283" s="2"/>
      <c r="J1283" s="84"/>
      <c r="K1283" s="428"/>
    </row>
    <row r="1284" spans="8:11" s="26" customFormat="1" x14ac:dyDescent="0.3">
      <c r="H1284" s="83"/>
      <c r="I1284" s="2"/>
      <c r="J1284" s="84"/>
      <c r="K1284" s="428"/>
    </row>
    <row r="1285" spans="8:11" s="26" customFormat="1" x14ac:dyDescent="0.3">
      <c r="H1285" s="83"/>
      <c r="I1285" s="2"/>
      <c r="J1285" s="84"/>
      <c r="K1285" s="428"/>
    </row>
    <row r="1286" spans="8:11" s="26" customFormat="1" x14ac:dyDescent="0.3">
      <c r="H1286" s="83"/>
      <c r="I1286" s="2"/>
      <c r="J1286" s="84"/>
      <c r="K1286" s="428"/>
    </row>
    <row r="1287" spans="8:11" s="26" customFormat="1" x14ac:dyDescent="0.3">
      <c r="H1287" s="83"/>
      <c r="I1287" s="2"/>
      <c r="J1287" s="84"/>
      <c r="K1287" s="428"/>
    </row>
    <row r="1288" spans="8:11" s="26" customFormat="1" x14ac:dyDescent="0.3">
      <c r="H1288" s="83"/>
      <c r="I1288" s="2"/>
      <c r="J1288" s="84"/>
      <c r="K1288" s="428"/>
    </row>
    <row r="1289" spans="8:11" s="26" customFormat="1" x14ac:dyDescent="0.3">
      <c r="H1289" s="83"/>
      <c r="I1289" s="2"/>
      <c r="J1289" s="84"/>
      <c r="K1289" s="428"/>
    </row>
    <row r="1290" spans="8:11" s="26" customFormat="1" x14ac:dyDescent="0.3">
      <c r="H1290" s="83"/>
      <c r="I1290" s="2"/>
      <c r="J1290" s="84"/>
      <c r="K1290" s="428"/>
    </row>
    <row r="1291" spans="8:11" s="26" customFormat="1" x14ac:dyDescent="0.3">
      <c r="H1291" s="83"/>
      <c r="I1291" s="2"/>
      <c r="J1291" s="84"/>
      <c r="K1291" s="428"/>
    </row>
    <row r="1292" spans="8:11" s="26" customFormat="1" x14ac:dyDescent="0.3">
      <c r="H1292" s="83"/>
      <c r="I1292" s="2"/>
      <c r="J1292" s="84"/>
      <c r="K1292" s="428"/>
    </row>
    <row r="1293" spans="8:11" s="26" customFormat="1" x14ac:dyDescent="0.3">
      <c r="H1293" s="83"/>
      <c r="I1293" s="2"/>
      <c r="J1293" s="84"/>
      <c r="K1293" s="428"/>
    </row>
    <row r="1294" spans="8:11" s="26" customFormat="1" x14ac:dyDescent="0.3">
      <c r="H1294" s="83"/>
      <c r="I1294" s="2"/>
      <c r="J1294" s="84"/>
      <c r="K1294" s="428"/>
    </row>
    <row r="1295" spans="8:11" s="26" customFormat="1" x14ac:dyDescent="0.3">
      <c r="H1295" s="83"/>
      <c r="I1295" s="2"/>
      <c r="J1295" s="84"/>
      <c r="K1295" s="428"/>
    </row>
    <row r="1296" spans="8:11" s="26" customFormat="1" x14ac:dyDescent="0.3">
      <c r="H1296" s="83"/>
      <c r="I1296" s="2"/>
      <c r="J1296" s="84"/>
      <c r="K1296" s="428"/>
    </row>
    <row r="1297" spans="8:11" s="26" customFormat="1" x14ac:dyDescent="0.3">
      <c r="H1297" s="83"/>
      <c r="I1297" s="2"/>
      <c r="J1297" s="84"/>
      <c r="K1297" s="428"/>
    </row>
    <row r="1298" spans="8:11" s="26" customFormat="1" x14ac:dyDescent="0.3">
      <c r="H1298" s="83"/>
      <c r="I1298" s="2"/>
      <c r="J1298" s="84"/>
      <c r="K1298" s="428"/>
    </row>
    <row r="1299" spans="8:11" s="26" customFormat="1" x14ac:dyDescent="0.3">
      <c r="H1299" s="83"/>
      <c r="I1299" s="2"/>
      <c r="J1299" s="84"/>
      <c r="K1299" s="428"/>
    </row>
    <row r="1300" spans="8:11" s="26" customFormat="1" x14ac:dyDescent="0.3">
      <c r="H1300" s="83"/>
      <c r="I1300" s="2"/>
      <c r="J1300" s="84"/>
      <c r="K1300" s="428"/>
    </row>
    <row r="1301" spans="8:11" s="26" customFormat="1" x14ac:dyDescent="0.3">
      <c r="H1301" s="83"/>
      <c r="I1301" s="2"/>
      <c r="J1301" s="84"/>
      <c r="K1301" s="428"/>
    </row>
    <row r="1302" spans="8:11" s="26" customFormat="1" x14ac:dyDescent="0.3">
      <c r="H1302" s="83"/>
      <c r="I1302" s="2"/>
      <c r="J1302" s="84"/>
      <c r="K1302" s="428"/>
    </row>
    <row r="1303" spans="8:11" s="26" customFormat="1" x14ac:dyDescent="0.3">
      <c r="H1303" s="83"/>
      <c r="I1303" s="2"/>
      <c r="J1303" s="84"/>
      <c r="K1303" s="428"/>
    </row>
    <row r="1304" spans="8:11" s="26" customFormat="1" x14ac:dyDescent="0.3">
      <c r="H1304" s="83"/>
      <c r="I1304" s="2"/>
      <c r="J1304" s="84"/>
      <c r="K1304" s="428"/>
    </row>
    <row r="1305" spans="8:11" s="26" customFormat="1" x14ac:dyDescent="0.3">
      <c r="H1305" s="83"/>
      <c r="I1305" s="2"/>
      <c r="J1305" s="84"/>
      <c r="K1305" s="428"/>
    </row>
    <row r="1306" spans="8:11" s="26" customFormat="1" x14ac:dyDescent="0.3">
      <c r="H1306" s="83"/>
      <c r="I1306" s="2"/>
      <c r="J1306" s="84"/>
      <c r="K1306" s="428"/>
    </row>
    <row r="1307" spans="8:11" s="26" customFormat="1" x14ac:dyDescent="0.3">
      <c r="H1307" s="83"/>
      <c r="I1307" s="2"/>
      <c r="J1307" s="84"/>
      <c r="K1307" s="428"/>
    </row>
    <row r="1308" spans="8:11" s="26" customFormat="1" x14ac:dyDescent="0.3">
      <c r="H1308" s="83"/>
      <c r="I1308" s="2"/>
      <c r="J1308" s="84"/>
      <c r="K1308" s="428"/>
    </row>
    <row r="1309" spans="8:11" s="26" customFormat="1" x14ac:dyDescent="0.3">
      <c r="H1309" s="83"/>
      <c r="I1309" s="2"/>
      <c r="J1309" s="84"/>
      <c r="K1309" s="428"/>
    </row>
    <row r="1310" spans="8:11" s="26" customFormat="1" x14ac:dyDescent="0.3">
      <c r="H1310" s="83"/>
      <c r="I1310" s="2"/>
      <c r="J1310" s="84"/>
      <c r="K1310" s="428"/>
    </row>
    <row r="1311" spans="8:11" s="26" customFormat="1" x14ac:dyDescent="0.3">
      <c r="H1311" s="83"/>
      <c r="I1311" s="2"/>
      <c r="J1311" s="84"/>
      <c r="K1311" s="428"/>
    </row>
    <row r="1312" spans="8:11" s="26" customFormat="1" x14ac:dyDescent="0.3">
      <c r="H1312" s="83"/>
      <c r="I1312" s="2"/>
      <c r="J1312" s="84"/>
      <c r="K1312" s="428"/>
    </row>
    <row r="1313" spans="8:11" s="26" customFormat="1" x14ac:dyDescent="0.3">
      <c r="H1313" s="83"/>
      <c r="I1313" s="2"/>
      <c r="J1313" s="84"/>
      <c r="K1313" s="428"/>
    </row>
    <row r="1314" spans="8:11" s="26" customFormat="1" x14ac:dyDescent="0.3">
      <c r="H1314" s="83"/>
      <c r="I1314" s="2"/>
      <c r="J1314" s="84"/>
      <c r="K1314" s="428"/>
    </row>
    <row r="1315" spans="8:11" s="26" customFormat="1" x14ac:dyDescent="0.3">
      <c r="H1315" s="83"/>
      <c r="I1315" s="2"/>
      <c r="J1315" s="84"/>
      <c r="K1315" s="428"/>
    </row>
    <row r="1316" spans="8:11" s="26" customFormat="1" x14ac:dyDescent="0.3">
      <c r="H1316" s="83"/>
      <c r="I1316" s="2"/>
      <c r="J1316" s="84"/>
      <c r="K1316" s="428"/>
    </row>
    <row r="1317" spans="8:11" s="26" customFormat="1" x14ac:dyDescent="0.3">
      <c r="H1317" s="83"/>
      <c r="I1317" s="2"/>
      <c r="J1317" s="84"/>
      <c r="K1317" s="428"/>
    </row>
    <row r="1318" spans="8:11" s="26" customFormat="1" x14ac:dyDescent="0.3">
      <c r="H1318" s="83"/>
      <c r="I1318" s="2"/>
      <c r="J1318" s="84"/>
      <c r="K1318" s="428"/>
    </row>
    <row r="1319" spans="8:11" s="26" customFormat="1" x14ac:dyDescent="0.3">
      <c r="H1319" s="83"/>
      <c r="I1319" s="2"/>
      <c r="J1319" s="84"/>
      <c r="K1319" s="428"/>
    </row>
    <row r="1320" spans="8:11" s="26" customFormat="1" x14ac:dyDescent="0.3">
      <c r="H1320" s="83"/>
      <c r="I1320" s="2"/>
      <c r="J1320" s="84"/>
      <c r="K1320" s="428"/>
    </row>
    <row r="1321" spans="8:11" s="26" customFormat="1" x14ac:dyDescent="0.3">
      <c r="H1321" s="83"/>
      <c r="I1321" s="2"/>
      <c r="J1321" s="84"/>
      <c r="K1321" s="428"/>
    </row>
    <row r="1322" spans="8:11" s="26" customFormat="1" x14ac:dyDescent="0.3">
      <c r="H1322" s="83"/>
      <c r="I1322" s="2"/>
      <c r="J1322" s="84"/>
      <c r="K1322" s="428"/>
    </row>
    <row r="1323" spans="8:11" s="26" customFormat="1" x14ac:dyDescent="0.3">
      <c r="H1323" s="83"/>
      <c r="I1323" s="2"/>
      <c r="J1323" s="84"/>
      <c r="K1323" s="428"/>
    </row>
    <row r="1324" spans="8:11" s="26" customFormat="1" x14ac:dyDescent="0.3">
      <c r="H1324" s="83"/>
      <c r="I1324" s="2"/>
      <c r="J1324" s="84"/>
      <c r="K1324" s="428"/>
    </row>
    <row r="1325" spans="8:11" s="26" customFormat="1" x14ac:dyDescent="0.3">
      <c r="H1325" s="83"/>
      <c r="I1325" s="2"/>
      <c r="J1325" s="84"/>
      <c r="K1325" s="428"/>
    </row>
    <row r="1326" spans="8:11" s="26" customFormat="1" x14ac:dyDescent="0.3">
      <c r="H1326" s="83"/>
      <c r="I1326" s="2"/>
      <c r="J1326" s="84"/>
      <c r="K1326" s="428"/>
    </row>
    <row r="1327" spans="8:11" s="26" customFormat="1" x14ac:dyDescent="0.3">
      <c r="H1327" s="83"/>
      <c r="I1327" s="2"/>
      <c r="J1327" s="84"/>
      <c r="K1327" s="428"/>
    </row>
    <row r="1328" spans="8:11" s="26" customFormat="1" x14ac:dyDescent="0.3">
      <c r="H1328" s="83"/>
      <c r="I1328" s="2"/>
      <c r="J1328" s="84"/>
      <c r="K1328" s="428"/>
    </row>
    <row r="1329" spans="8:11" s="26" customFormat="1" x14ac:dyDescent="0.3">
      <c r="H1329" s="83"/>
      <c r="I1329" s="2"/>
      <c r="J1329" s="84"/>
      <c r="K1329" s="428"/>
    </row>
    <row r="1330" spans="8:11" s="26" customFormat="1" x14ac:dyDescent="0.3">
      <c r="H1330" s="83"/>
      <c r="I1330" s="2"/>
      <c r="J1330" s="84"/>
      <c r="K1330" s="428"/>
    </row>
    <row r="1331" spans="8:11" s="26" customFormat="1" x14ac:dyDescent="0.3">
      <c r="H1331" s="83"/>
      <c r="I1331" s="2"/>
      <c r="J1331" s="84"/>
      <c r="K1331" s="428"/>
    </row>
    <row r="1332" spans="8:11" s="26" customFormat="1" x14ac:dyDescent="0.3">
      <c r="H1332" s="83"/>
      <c r="I1332" s="2"/>
      <c r="J1332" s="84"/>
      <c r="K1332" s="428"/>
    </row>
    <row r="1333" spans="8:11" s="26" customFormat="1" x14ac:dyDescent="0.3">
      <c r="H1333" s="83"/>
      <c r="I1333" s="2"/>
      <c r="J1333" s="84"/>
      <c r="K1333" s="428"/>
    </row>
    <row r="1334" spans="8:11" s="26" customFormat="1" x14ac:dyDescent="0.3">
      <c r="H1334" s="83"/>
      <c r="I1334" s="2"/>
      <c r="J1334" s="84"/>
      <c r="K1334" s="428"/>
    </row>
    <row r="1335" spans="8:11" s="26" customFormat="1" x14ac:dyDescent="0.3">
      <c r="H1335" s="83"/>
      <c r="I1335" s="2"/>
      <c r="J1335" s="84"/>
      <c r="K1335" s="428"/>
    </row>
    <row r="1336" spans="8:11" s="26" customFormat="1" x14ac:dyDescent="0.3">
      <c r="H1336" s="83"/>
      <c r="I1336" s="2"/>
      <c r="J1336" s="84"/>
      <c r="K1336" s="428"/>
    </row>
    <row r="1337" spans="8:11" s="26" customFormat="1" x14ac:dyDescent="0.3">
      <c r="H1337" s="83"/>
      <c r="I1337" s="2"/>
      <c r="J1337" s="84"/>
      <c r="K1337" s="428"/>
    </row>
    <row r="1338" spans="8:11" s="26" customFormat="1" x14ac:dyDescent="0.3">
      <c r="H1338" s="83"/>
      <c r="I1338" s="2"/>
      <c r="J1338" s="84"/>
      <c r="K1338" s="428"/>
    </row>
    <row r="1339" spans="8:11" s="26" customFormat="1" x14ac:dyDescent="0.3">
      <c r="H1339" s="83"/>
      <c r="I1339" s="2"/>
      <c r="J1339" s="84"/>
      <c r="K1339" s="428"/>
    </row>
    <row r="1340" spans="8:11" s="26" customFormat="1" x14ac:dyDescent="0.3">
      <c r="H1340" s="83"/>
      <c r="I1340" s="2"/>
      <c r="J1340" s="84"/>
      <c r="K1340" s="428"/>
    </row>
    <row r="1341" spans="8:11" s="26" customFormat="1" x14ac:dyDescent="0.3">
      <c r="H1341" s="83"/>
      <c r="I1341" s="2"/>
      <c r="J1341" s="84"/>
      <c r="K1341" s="428"/>
    </row>
    <row r="1342" spans="8:11" s="26" customFormat="1" x14ac:dyDescent="0.3">
      <c r="H1342" s="83"/>
      <c r="I1342" s="2"/>
      <c r="J1342" s="84"/>
      <c r="K1342" s="428"/>
    </row>
    <row r="1343" spans="8:11" s="26" customFormat="1" x14ac:dyDescent="0.3">
      <c r="H1343" s="83"/>
      <c r="I1343" s="2"/>
      <c r="J1343" s="84"/>
      <c r="K1343" s="428"/>
    </row>
    <row r="1344" spans="8:11" s="26" customFormat="1" x14ac:dyDescent="0.3">
      <c r="H1344" s="83"/>
      <c r="I1344" s="2"/>
      <c r="J1344" s="84"/>
      <c r="K1344" s="428"/>
    </row>
    <row r="1345" spans="8:11" s="26" customFormat="1" x14ac:dyDescent="0.3">
      <c r="H1345" s="83"/>
      <c r="I1345" s="2"/>
      <c r="J1345" s="84"/>
      <c r="K1345" s="428"/>
    </row>
    <row r="1346" spans="8:11" s="26" customFormat="1" x14ac:dyDescent="0.3">
      <c r="H1346" s="83"/>
      <c r="I1346" s="2"/>
      <c r="J1346" s="84"/>
      <c r="K1346" s="428"/>
    </row>
    <row r="1347" spans="8:11" s="26" customFormat="1" x14ac:dyDescent="0.3">
      <c r="H1347" s="83"/>
      <c r="I1347" s="2"/>
      <c r="J1347" s="84"/>
      <c r="K1347" s="428"/>
    </row>
    <row r="1348" spans="8:11" s="26" customFormat="1" x14ac:dyDescent="0.3">
      <c r="H1348" s="83"/>
      <c r="I1348" s="2"/>
      <c r="J1348" s="84"/>
      <c r="K1348" s="428"/>
    </row>
    <row r="1349" spans="8:11" s="26" customFormat="1" x14ac:dyDescent="0.3">
      <c r="H1349" s="83"/>
      <c r="I1349" s="2"/>
      <c r="J1349" s="84"/>
      <c r="K1349" s="428"/>
    </row>
    <row r="1350" spans="8:11" s="26" customFormat="1" x14ac:dyDescent="0.3">
      <c r="H1350" s="83"/>
      <c r="I1350" s="2"/>
      <c r="J1350" s="84"/>
      <c r="K1350" s="428"/>
    </row>
    <row r="1351" spans="8:11" s="26" customFormat="1" x14ac:dyDescent="0.3">
      <c r="H1351" s="83"/>
      <c r="I1351" s="2"/>
      <c r="J1351" s="84"/>
      <c r="K1351" s="428"/>
    </row>
    <row r="1352" spans="8:11" s="26" customFormat="1" x14ac:dyDescent="0.3">
      <c r="H1352" s="83"/>
      <c r="I1352" s="2"/>
      <c r="J1352" s="84"/>
      <c r="K1352" s="428"/>
    </row>
    <row r="1353" spans="8:11" s="26" customFormat="1" x14ac:dyDescent="0.3">
      <c r="H1353" s="83"/>
      <c r="I1353" s="2"/>
      <c r="J1353" s="84"/>
      <c r="K1353" s="428"/>
    </row>
    <row r="1354" spans="8:11" s="26" customFormat="1" x14ac:dyDescent="0.3">
      <c r="H1354" s="83"/>
      <c r="I1354" s="2"/>
      <c r="J1354" s="84"/>
      <c r="K1354" s="428"/>
    </row>
    <row r="1355" spans="8:11" s="26" customFormat="1" x14ac:dyDescent="0.3">
      <c r="H1355" s="83"/>
      <c r="I1355" s="2"/>
      <c r="J1355" s="84"/>
      <c r="K1355" s="428"/>
    </row>
    <row r="1356" spans="8:11" s="26" customFormat="1" x14ac:dyDescent="0.3">
      <c r="H1356" s="83"/>
      <c r="I1356" s="2"/>
      <c r="J1356" s="84"/>
      <c r="K1356" s="428"/>
    </row>
    <row r="1357" spans="8:11" s="26" customFormat="1" x14ac:dyDescent="0.3">
      <c r="H1357" s="83"/>
      <c r="I1357" s="2"/>
      <c r="J1357" s="84"/>
      <c r="K1357" s="428"/>
    </row>
    <row r="1358" spans="8:11" s="26" customFormat="1" x14ac:dyDescent="0.3">
      <c r="H1358" s="83"/>
      <c r="I1358" s="2"/>
      <c r="J1358" s="84"/>
      <c r="K1358" s="428"/>
    </row>
    <row r="1359" spans="8:11" s="26" customFormat="1" x14ac:dyDescent="0.3">
      <c r="H1359" s="83"/>
      <c r="I1359" s="2"/>
      <c r="J1359" s="84"/>
      <c r="K1359" s="428"/>
    </row>
    <row r="1360" spans="8:11" s="26" customFormat="1" x14ac:dyDescent="0.3">
      <c r="H1360" s="83"/>
      <c r="I1360" s="2"/>
      <c r="J1360" s="84"/>
      <c r="K1360" s="428"/>
    </row>
    <row r="1361" spans="8:11" s="26" customFormat="1" x14ac:dyDescent="0.3">
      <c r="H1361" s="83"/>
      <c r="I1361" s="2"/>
      <c r="J1361" s="84"/>
      <c r="K1361" s="428"/>
    </row>
    <row r="1362" spans="8:11" s="26" customFormat="1" x14ac:dyDescent="0.3">
      <c r="H1362" s="83"/>
      <c r="I1362" s="2"/>
      <c r="J1362" s="84"/>
      <c r="K1362" s="428"/>
    </row>
    <row r="1363" spans="8:11" s="26" customFormat="1" x14ac:dyDescent="0.3">
      <c r="H1363" s="83"/>
      <c r="I1363" s="2"/>
      <c r="J1363" s="84"/>
      <c r="K1363" s="428"/>
    </row>
    <row r="1364" spans="8:11" s="26" customFormat="1" x14ac:dyDescent="0.3">
      <c r="H1364" s="83"/>
      <c r="I1364" s="2"/>
      <c r="J1364" s="84"/>
      <c r="K1364" s="428"/>
    </row>
    <row r="1365" spans="8:11" s="26" customFormat="1" x14ac:dyDescent="0.3">
      <c r="H1365" s="83"/>
      <c r="I1365" s="2"/>
      <c r="J1365" s="84"/>
      <c r="K1365" s="428"/>
    </row>
    <row r="1366" spans="8:11" s="26" customFormat="1" x14ac:dyDescent="0.3">
      <c r="H1366" s="83"/>
      <c r="I1366" s="2"/>
      <c r="J1366" s="84"/>
      <c r="K1366" s="428"/>
    </row>
    <row r="1367" spans="8:11" s="26" customFormat="1" x14ac:dyDescent="0.3">
      <c r="H1367" s="83"/>
      <c r="I1367" s="2"/>
      <c r="J1367" s="84"/>
      <c r="K1367" s="428"/>
    </row>
    <row r="1368" spans="8:11" s="26" customFormat="1" x14ac:dyDescent="0.3">
      <c r="H1368" s="83"/>
      <c r="I1368" s="2"/>
      <c r="J1368" s="84"/>
      <c r="K1368" s="428"/>
    </row>
    <row r="1369" spans="8:11" s="26" customFormat="1" x14ac:dyDescent="0.3">
      <c r="H1369" s="83"/>
      <c r="I1369" s="2"/>
      <c r="J1369" s="84"/>
      <c r="K1369" s="428"/>
    </row>
    <row r="1370" spans="8:11" s="26" customFormat="1" x14ac:dyDescent="0.3">
      <c r="H1370" s="83"/>
      <c r="I1370" s="2"/>
      <c r="J1370" s="84"/>
      <c r="K1370" s="428"/>
    </row>
    <row r="1371" spans="8:11" s="26" customFormat="1" x14ac:dyDescent="0.3">
      <c r="H1371" s="83"/>
      <c r="I1371" s="2"/>
      <c r="J1371" s="84"/>
      <c r="K1371" s="428"/>
    </row>
    <row r="1372" spans="8:11" s="26" customFormat="1" x14ac:dyDescent="0.3">
      <c r="H1372" s="83"/>
      <c r="I1372" s="2"/>
      <c r="J1372" s="84"/>
      <c r="K1372" s="428"/>
    </row>
    <row r="1373" spans="8:11" s="26" customFormat="1" x14ac:dyDescent="0.3">
      <c r="H1373" s="83"/>
      <c r="I1373" s="2"/>
      <c r="J1373" s="84"/>
      <c r="K1373" s="428"/>
    </row>
    <row r="1374" spans="8:11" s="26" customFormat="1" x14ac:dyDescent="0.3">
      <c r="H1374" s="83"/>
      <c r="I1374" s="2"/>
      <c r="J1374" s="84"/>
      <c r="K1374" s="428"/>
    </row>
    <row r="1375" spans="8:11" s="26" customFormat="1" x14ac:dyDescent="0.3">
      <c r="H1375" s="83"/>
      <c r="I1375" s="2"/>
      <c r="J1375" s="84"/>
      <c r="K1375" s="428"/>
    </row>
    <row r="1376" spans="8:11" s="26" customFormat="1" x14ac:dyDescent="0.3">
      <c r="H1376" s="83"/>
      <c r="I1376" s="2"/>
      <c r="J1376" s="84"/>
      <c r="K1376" s="428"/>
    </row>
    <row r="1377" spans="1:11" s="26" customFormat="1" x14ac:dyDescent="0.3">
      <c r="H1377" s="83"/>
      <c r="I1377" s="2"/>
      <c r="J1377" s="84"/>
      <c r="K1377" s="428"/>
    </row>
    <row r="1378" spans="1:11" s="26" customFormat="1" x14ac:dyDescent="0.3">
      <c r="H1378" s="83"/>
      <c r="I1378" s="2"/>
      <c r="J1378" s="84"/>
      <c r="K1378" s="428"/>
    </row>
    <row r="1379" spans="1:11" s="26" customFormat="1" x14ac:dyDescent="0.3">
      <c r="H1379" s="83"/>
      <c r="I1379" s="2"/>
      <c r="J1379" s="84"/>
      <c r="K1379" s="428"/>
    </row>
    <row r="1380" spans="1:11" s="26" customFormat="1" x14ac:dyDescent="0.3">
      <c r="H1380" s="83"/>
      <c r="I1380" s="2"/>
      <c r="J1380" s="84"/>
      <c r="K1380" s="428"/>
    </row>
    <row r="1381" spans="1:11" s="26" customFormat="1" x14ac:dyDescent="0.3">
      <c r="H1381" s="83"/>
      <c r="I1381" s="2"/>
      <c r="J1381" s="84"/>
      <c r="K1381" s="428"/>
    </row>
    <row r="1382" spans="1:11" s="26" customFormat="1" x14ac:dyDescent="0.3">
      <c r="H1382" s="83"/>
      <c r="I1382" s="2"/>
      <c r="J1382" s="84"/>
      <c r="K1382" s="428"/>
    </row>
    <row r="1383" spans="1:11" s="26" customFormat="1" x14ac:dyDescent="0.3">
      <c r="H1383" s="83"/>
      <c r="I1383" s="2"/>
      <c r="J1383" s="84"/>
      <c r="K1383" s="428"/>
    </row>
    <row r="1384" spans="1:11" s="26" customFormat="1" x14ac:dyDescent="0.3">
      <c r="H1384" s="83"/>
      <c r="I1384" s="2"/>
      <c r="J1384" s="84"/>
      <c r="K1384" s="428"/>
    </row>
    <row r="1385" spans="1:11" s="26" customFormat="1" x14ac:dyDescent="0.3">
      <c r="H1385" s="83"/>
      <c r="I1385" s="2"/>
      <c r="J1385" s="84"/>
      <c r="K1385" s="428"/>
    </row>
    <row r="1386" spans="1:11" s="26" customFormat="1" x14ac:dyDescent="0.3">
      <c r="H1386" s="83"/>
      <c r="I1386" s="2"/>
      <c r="J1386" s="84"/>
      <c r="K1386" s="428"/>
    </row>
    <row r="1387" spans="1:11" s="26" customFormat="1" x14ac:dyDescent="0.3">
      <c r="H1387" s="83"/>
      <c r="I1387" s="2"/>
      <c r="J1387" s="84"/>
      <c r="K1387" s="428"/>
    </row>
    <row r="1388" spans="1:11" s="26" customFormat="1" x14ac:dyDescent="0.3">
      <c r="H1388" s="83"/>
      <c r="I1388" s="2"/>
      <c r="J1388" s="84"/>
      <c r="K1388" s="428"/>
    </row>
    <row r="1389" spans="1:11" s="26" customFormat="1" x14ac:dyDescent="0.3">
      <c r="H1389" s="83"/>
      <c r="I1389" s="2"/>
      <c r="J1389" s="84"/>
      <c r="K1389" s="428"/>
    </row>
    <row r="1390" spans="1:11" x14ac:dyDescent="0.3">
      <c r="A1390" s="26"/>
      <c r="B1390" s="26"/>
      <c r="C1390" s="26"/>
      <c r="D1390" s="26"/>
      <c r="E1390" s="26"/>
      <c r="F1390" s="26"/>
      <c r="G1390" s="26"/>
      <c r="H1390" s="83"/>
      <c r="J1390" s="84"/>
    </row>
    <row r="1391" spans="1:11" x14ac:dyDescent="0.3">
      <c r="A1391" s="26"/>
      <c r="B1391" s="26"/>
      <c r="C1391" s="26"/>
      <c r="D1391" s="26"/>
      <c r="E1391" s="26"/>
      <c r="F1391" s="26"/>
      <c r="G1391" s="26"/>
      <c r="H1391" s="83"/>
      <c r="J1391" s="84"/>
    </row>
    <row r="1392" spans="1:11" x14ac:dyDescent="0.3">
      <c r="A1392" s="26"/>
      <c r="B1392" s="26"/>
      <c r="C1392" s="26"/>
      <c r="D1392" s="26"/>
      <c r="E1392" s="26"/>
      <c r="F1392" s="26"/>
      <c r="G1392" s="26"/>
      <c r="H1392" s="83"/>
      <c r="J1392" s="84"/>
    </row>
    <row r="1393" spans="1:10" x14ac:dyDescent="0.3">
      <c r="A1393" s="26"/>
      <c r="B1393" s="26"/>
      <c r="C1393" s="26"/>
      <c r="D1393" s="26"/>
      <c r="E1393" s="26"/>
      <c r="F1393" s="26"/>
      <c r="G1393" s="26"/>
      <c r="H1393" s="83"/>
      <c r="J1393" s="84"/>
    </row>
    <row r="1394" spans="1:10" x14ac:dyDescent="0.3">
      <c r="A1394" s="26"/>
      <c r="B1394" s="26"/>
      <c r="C1394" s="26"/>
      <c r="D1394" s="26"/>
      <c r="E1394" s="26"/>
      <c r="F1394" s="26"/>
      <c r="G1394" s="26"/>
      <c r="H1394" s="83"/>
      <c r="J1394" s="84"/>
    </row>
    <row r="1395" spans="1:10" x14ac:dyDescent="0.3">
      <c r="A1395" s="26"/>
      <c r="B1395" s="26"/>
      <c r="C1395" s="26"/>
      <c r="D1395" s="26"/>
      <c r="E1395" s="26"/>
      <c r="F1395" s="26"/>
      <c r="G1395" s="26"/>
      <c r="H1395" s="83"/>
      <c r="J1395" s="84"/>
    </row>
    <row r="1396" spans="1:10" x14ac:dyDescent="0.3">
      <c r="A1396" s="26"/>
      <c r="B1396" s="26"/>
      <c r="C1396" s="26"/>
      <c r="D1396" s="26"/>
      <c r="E1396" s="26"/>
      <c r="F1396" s="26"/>
      <c r="G1396" s="26"/>
      <c r="H1396" s="83"/>
      <c r="J1396" s="84"/>
    </row>
    <row r="1397" spans="1:10" x14ac:dyDescent="0.3">
      <c r="A1397" s="26"/>
      <c r="B1397" s="26"/>
      <c r="C1397" s="26"/>
      <c r="D1397" s="26"/>
      <c r="E1397" s="26"/>
      <c r="F1397" s="26"/>
      <c r="G1397" s="26"/>
      <c r="H1397" s="83"/>
      <c r="J1397" s="84"/>
    </row>
    <row r="1398" spans="1:10" x14ac:dyDescent="0.3">
      <c r="A1398" s="26"/>
      <c r="B1398" s="26"/>
      <c r="C1398" s="26"/>
      <c r="D1398" s="26"/>
      <c r="E1398" s="26"/>
      <c r="F1398" s="26"/>
      <c r="G1398" s="26"/>
      <c r="H1398" s="83"/>
      <c r="J1398" s="84"/>
    </row>
    <row r="1399" spans="1:10" x14ac:dyDescent="0.3">
      <c r="A1399" s="26"/>
      <c r="B1399" s="26"/>
      <c r="C1399" s="26"/>
      <c r="D1399" s="26"/>
      <c r="E1399" s="26"/>
      <c r="F1399" s="26"/>
      <c r="G1399" s="26"/>
      <c r="H1399" s="83"/>
      <c r="J1399" s="84"/>
    </row>
    <row r="1400" spans="1:10" x14ac:dyDescent="0.3">
      <c r="A1400" s="26"/>
      <c r="B1400" s="26"/>
      <c r="C1400" s="26"/>
      <c r="D1400" s="26"/>
      <c r="E1400" s="26"/>
      <c r="F1400" s="26"/>
      <c r="G1400" s="26"/>
      <c r="H1400" s="83"/>
      <c r="J1400" s="84"/>
    </row>
    <row r="1401" spans="1:10" x14ac:dyDescent="0.3">
      <c r="A1401" s="26"/>
      <c r="B1401" s="26"/>
      <c r="C1401" s="26"/>
      <c r="D1401" s="26"/>
      <c r="E1401" s="26"/>
      <c r="F1401" s="26"/>
      <c r="G1401" s="26"/>
      <c r="H1401" s="83"/>
      <c r="J1401" s="84"/>
    </row>
    <row r="1402" spans="1:10" x14ac:dyDescent="0.3">
      <c r="A1402" s="26"/>
      <c r="B1402" s="26"/>
      <c r="C1402" s="26"/>
      <c r="D1402" s="26"/>
      <c r="E1402" s="26"/>
      <c r="F1402" s="26"/>
      <c r="G1402" s="26"/>
      <c r="H1402" s="83"/>
      <c r="J1402" s="84"/>
    </row>
    <row r="1403" spans="1:10" x14ac:dyDescent="0.3">
      <c r="A1403" s="26"/>
      <c r="B1403" s="26"/>
      <c r="C1403" s="26"/>
      <c r="D1403" s="26"/>
      <c r="E1403" s="26"/>
      <c r="F1403" s="26"/>
      <c r="G1403" s="26"/>
      <c r="H1403" s="83"/>
      <c r="J1403" s="84"/>
    </row>
    <row r="1404" spans="1:10" x14ac:dyDescent="0.3">
      <c r="A1404" s="26"/>
      <c r="B1404" s="26"/>
      <c r="C1404" s="26"/>
      <c r="D1404" s="26"/>
      <c r="E1404" s="26"/>
      <c r="F1404" s="26"/>
      <c r="G1404" s="26"/>
      <c r="H1404" s="83"/>
      <c r="J1404" s="84"/>
    </row>
    <row r="1405" spans="1:10" x14ac:dyDescent="0.3">
      <c r="A1405" s="26"/>
      <c r="B1405" s="26"/>
      <c r="C1405" s="26"/>
      <c r="D1405" s="26"/>
      <c r="E1405" s="26"/>
      <c r="F1405" s="26"/>
      <c r="G1405" s="26"/>
      <c r="H1405" s="83"/>
      <c r="J1405" s="84"/>
    </row>
    <row r="1406" spans="1:10" x14ac:dyDescent="0.3">
      <c r="A1406" s="26"/>
      <c r="B1406" s="26"/>
      <c r="C1406" s="26"/>
      <c r="D1406" s="26"/>
      <c r="E1406" s="26"/>
      <c r="F1406" s="26"/>
      <c r="G1406" s="26"/>
      <c r="H1406" s="83"/>
      <c r="J1406" s="84"/>
    </row>
    <row r="1407" spans="1:10" x14ac:dyDescent="0.3">
      <c r="A1407" s="26"/>
      <c r="B1407" s="26"/>
      <c r="C1407" s="26"/>
      <c r="D1407" s="26"/>
      <c r="E1407" s="26"/>
      <c r="F1407" s="26"/>
      <c r="G1407" s="26"/>
      <c r="H1407" s="83"/>
      <c r="J1407" s="84"/>
    </row>
    <row r="1408" spans="1:10" x14ac:dyDescent="0.3">
      <c r="A1408" s="26"/>
      <c r="B1408" s="26"/>
      <c r="C1408" s="26"/>
      <c r="D1408" s="26"/>
      <c r="E1408" s="26"/>
      <c r="F1408" s="26"/>
      <c r="G1408" s="26"/>
      <c r="H1408" s="83"/>
      <c r="J1408" s="84"/>
    </row>
    <row r="1409" spans="1:10" x14ac:dyDescent="0.3">
      <c r="A1409" s="26"/>
      <c r="B1409" s="26"/>
      <c r="C1409" s="26"/>
      <c r="D1409" s="26"/>
      <c r="E1409" s="26"/>
      <c r="F1409" s="26"/>
      <c r="G1409" s="26"/>
      <c r="H1409" s="83"/>
      <c r="J1409" s="84"/>
    </row>
    <row r="1410" spans="1:10" x14ac:dyDescent="0.3">
      <c r="A1410" s="26"/>
      <c r="B1410" s="26"/>
      <c r="C1410" s="26"/>
      <c r="D1410" s="26"/>
      <c r="E1410" s="26"/>
      <c r="F1410" s="26"/>
      <c r="G1410" s="26"/>
      <c r="H1410" s="83"/>
      <c r="J1410" s="84"/>
    </row>
    <row r="1411" spans="1:10" x14ac:dyDescent="0.3">
      <c r="A1411" s="26"/>
      <c r="B1411" s="26"/>
      <c r="C1411" s="26"/>
      <c r="D1411" s="26"/>
      <c r="E1411" s="26"/>
      <c r="F1411" s="26"/>
      <c r="G1411" s="26"/>
      <c r="H1411" s="83"/>
      <c r="J1411" s="84"/>
    </row>
    <row r="1412" spans="1:10" x14ac:dyDescent="0.3">
      <c r="A1412" s="26"/>
      <c r="B1412" s="26"/>
      <c r="C1412" s="26"/>
      <c r="D1412" s="26"/>
      <c r="E1412" s="26"/>
      <c r="F1412" s="26"/>
      <c r="G1412" s="26"/>
      <c r="H1412" s="83"/>
      <c r="J1412" s="84"/>
    </row>
    <row r="1413" spans="1:10" x14ac:dyDescent="0.3">
      <c r="A1413" s="26"/>
      <c r="B1413" s="26"/>
      <c r="C1413" s="26"/>
      <c r="D1413" s="26"/>
      <c r="E1413" s="26"/>
      <c r="F1413" s="26"/>
      <c r="G1413" s="26"/>
      <c r="H1413" s="83"/>
      <c r="J1413" s="84"/>
    </row>
    <row r="1414" spans="1:10" x14ac:dyDescent="0.3">
      <c r="A1414" s="26"/>
      <c r="B1414" s="26"/>
      <c r="C1414" s="26"/>
      <c r="D1414" s="26"/>
      <c r="E1414" s="26"/>
      <c r="F1414" s="26"/>
      <c r="G1414" s="26"/>
      <c r="H1414" s="83"/>
      <c r="J1414" s="84"/>
    </row>
    <row r="1415" spans="1:10" x14ac:dyDescent="0.3">
      <c r="A1415" s="26"/>
      <c r="B1415" s="26"/>
      <c r="C1415" s="26"/>
      <c r="D1415" s="26"/>
      <c r="E1415" s="26"/>
      <c r="F1415" s="26"/>
      <c r="G1415" s="26"/>
      <c r="H1415" s="83"/>
      <c r="J1415" s="84"/>
    </row>
    <row r="1416" spans="1:10" x14ac:dyDescent="0.3">
      <c r="A1416" s="26"/>
      <c r="B1416" s="26"/>
      <c r="C1416" s="26"/>
      <c r="D1416" s="26"/>
      <c r="E1416" s="26"/>
      <c r="F1416" s="26"/>
      <c r="G1416" s="26"/>
      <c r="H1416" s="83"/>
      <c r="J1416" s="84"/>
    </row>
    <row r="1417" spans="1:10" x14ac:dyDescent="0.3">
      <c r="A1417" s="26"/>
      <c r="B1417" s="26"/>
      <c r="C1417" s="26"/>
      <c r="D1417" s="26"/>
      <c r="E1417" s="26"/>
      <c r="F1417" s="26"/>
      <c r="G1417" s="26"/>
      <c r="H1417" s="83"/>
      <c r="J1417" s="84"/>
    </row>
  </sheetData>
  <mergeCells count="1217">
    <mergeCell ref="A900:I900"/>
    <mergeCell ref="A854:I854"/>
    <mergeCell ref="A876:I876"/>
    <mergeCell ref="A898:I898"/>
    <mergeCell ref="A937:I937"/>
    <mergeCell ref="A970:I970"/>
    <mergeCell ref="A985:I985"/>
    <mergeCell ref="A996:I996"/>
    <mergeCell ref="A1032:I1032"/>
    <mergeCell ref="A1052:I1052"/>
    <mergeCell ref="A1083:I1083"/>
    <mergeCell ref="A1104:I1104"/>
    <mergeCell ref="A1122:I1122"/>
    <mergeCell ref="A1146:I1146"/>
    <mergeCell ref="A1167:I1167"/>
    <mergeCell ref="A232:I232"/>
    <mergeCell ref="A259:I259"/>
    <mergeCell ref="A285:I285"/>
    <mergeCell ref="A316:I316"/>
    <mergeCell ref="A330:I330"/>
    <mergeCell ref="A371:I371"/>
    <mergeCell ref="A392:I392"/>
    <mergeCell ref="A413:I413"/>
    <mergeCell ref="A451:I451"/>
    <mergeCell ref="A471:I471"/>
    <mergeCell ref="A490:I490"/>
    <mergeCell ref="A509:I509"/>
    <mergeCell ref="A530:I530"/>
    <mergeCell ref="A555:I555"/>
    <mergeCell ref="A573:I573"/>
    <mergeCell ref="A593:I593"/>
    <mergeCell ref="A613:I613"/>
    <mergeCell ref="H989:H990"/>
    <mergeCell ref="J989:J990"/>
    <mergeCell ref="A988:J988"/>
    <mergeCell ref="A1118:J1118"/>
    <mergeCell ref="A1079:J1079"/>
    <mergeCell ref="J1093:J1094"/>
    <mergeCell ref="A1096:I1096"/>
    <mergeCell ref="A1098:I1098"/>
    <mergeCell ref="A1108:J1108"/>
    <mergeCell ref="A1078:I1078"/>
    <mergeCell ref="A1088:J1088"/>
    <mergeCell ref="A1173:J1173"/>
    <mergeCell ref="A1163:J1163"/>
    <mergeCell ref="A1129:J1129"/>
    <mergeCell ref="A1127:J1127"/>
    <mergeCell ref="A1126:J1126"/>
    <mergeCell ref="A1111:J1111"/>
    <mergeCell ref="A1110:J1110"/>
    <mergeCell ref="A1109:J1109"/>
    <mergeCell ref="A1161:I1161"/>
    <mergeCell ref="A1162:I1162"/>
    <mergeCell ref="A1151:J1151"/>
    <mergeCell ref="A1130:I1130"/>
    <mergeCell ref="A1131:J1131"/>
    <mergeCell ref="A1133:A1134"/>
    <mergeCell ref="B1133:B1134"/>
    <mergeCell ref="C1133:D1133"/>
    <mergeCell ref="E1133:E1134"/>
    <mergeCell ref="A1147:I1147"/>
    <mergeCell ref="A1148:I1148"/>
    <mergeCell ref="A1149:J1149"/>
    <mergeCell ref="A1165:I1165"/>
    <mergeCell ref="A1166:I1166"/>
    <mergeCell ref="A1168:I1168"/>
    <mergeCell ref="A1169:I1169"/>
    <mergeCell ref="A1170:J1170"/>
    <mergeCell ref="F1133:F1134"/>
    <mergeCell ref="G1133:G1134"/>
    <mergeCell ref="H1133:H1134"/>
    <mergeCell ref="H1113:H1114"/>
    <mergeCell ref="J1113:J1114"/>
    <mergeCell ref="A1137:I1137"/>
    <mergeCell ref="A1138:I1138"/>
    <mergeCell ref="A1185:J1185"/>
    <mergeCell ref="A1186:C1186"/>
    <mergeCell ref="A1187:C1187"/>
    <mergeCell ref="A1190:J1190"/>
    <mergeCell ref="A1177:B1177"/>
    <mergeCell ref="C1177:J1177"/>
    <mergeCell ref="A1179:B1179"/>
    <mergeCell ref="C1179:J1179"/>
    <mergeCell ref="C1180:J1180"/>
    <mergeCell ref="C1181:J1181"/>
    <mergeCell ref="C1183:J1183"/>
    <mergeCell ref="C1182:J1182"/>
    <mergeCell ref="A1120:I1120"/>
    <mergeCell ref="A1121:I1121"/>
    <mergeCell ref="A1123:I1123"/>
    <mergeCell ref="A1124:I1124"/>
    <mergeCell ref="A1125:J1125"/>
    <mergeCell ref="A1144:I1144"/>
    <mergeCell ref="A1145:I1145"/>
    <mergeCell ref="A1139:I1139"/>
    <mergeCell ref="A1141:I1141"/>
    <mergeCell ref="A253:I253"/>
    <mergeCell ref="A254:I254"/>
    <mergeCell ref="A255:J255"/>
    <mergeCell ref="A278:I278"/>
    <mergeCell ref="A502:I502"/>
    <mergeCell ref="A503:I503"/>
    <mergeCell ref="A504:J504"/>
    <mergeCell ref="H1157:H1158"/>
    <mergeCell ref="J1157:J1158"/>
    <mergeCell ref="A1152:J1152"/>
    <mergeCell ref="A1153:J1153"/>
    <mergeCell ref="A1154:H1154"/>
    <mergeCell ref="A1155:J1155"/>
    <mergeCell ref="A1157:A1158"/>
    <mergeCell ref="B1157:B1158"/>
    <mergeCell ref="C1157:D1157"/>
    <mergeCell ref="E1157:E1158"/>
    <mergeCell ref="F1157:F1158"/>
    <mergeCell ref="G1157:G1158"/>
    <mergeCell ref="J1133:J1134"/>
    <mergeCell ref="A1072:A1073"/>
    <mergeCell ref="B1072:B1073"/>
    <mergeCell ref="C1072:D1072"/>
    <mergeCell ref="E1072:E1073"/>
    <mergeCell ref="F1072:F1073"/>
    <mergeCell ref="G1072:G1073"/>
    <mergeCell ref="H1072:H1073"/>
    <mergeCell ref="J1072:J1073"/>
    <mergeCell ref="A1089:J1089"/>
    <mergeCell ref="A1090:J1090"/>
    <mergeCell ref="A1091:J1091"/>
    <mergeCell ref="A1093:A1094"/>
    <mergeCell ref="B1093:B1094"/>
    <mergeCell ref="C1093:D1093"/>
    <mergeCell ref="E1093:E1094"/>
    <mergeCell ref="F1093:F1094"/>
    <mergeCell ref="A1117:I1117"/>
    <mergeCell ref="A1113:A1114"/>
    <mergeCell ref="B1113:B1114"/>
    <mergeCell ref="C1113:D1113"/>
    <mergeCell ref="E1113:E1114"/>
    <mergeCell ref="F1113:F1114"/>
    <mergeCell ref="G1113:G1114"/>
    <mergeCell ref="G1093:G1094"/>
    <mergeCell ref="H1093:H1094"/>
    <mergeCell ref="I1062:I1063"/>
    <mergeCell ref="J1062:J1063"/>
    <mergeCell ref="A1065:I1065"/>
    <mergeCell ref="A1067:J1067"/>
    <mergeCell ref="A1068:J1068"/>
    <mergeCell ref="A1069:J1069"/>
    <mergeCell ref="A1081:I1081"/>
    <mergeCell ref="A1082:I1082"/>
    <mergeCell ref="A1084:I1084"/>
    <mergeCell ref="A1085:I1085"/>
    <mergeCell ref="A1086:J1086"/>
    <mergeCell ref="A1102:I1102"/>
    <mergeCell ref="A1103:I1103"/>
    <mergeCell ref="A1105:I1105"/>
    <mergeCell ref="A1106:I1106"/>
    <mergeCell ref="A1107:J1107"/>
    <mergeCell ref="A1077:I1077"/>
    <mergeCell ref="A1057:J1057"/>
    <mergeCell ref="A1058:J1058"/>
    <mergeCell ref="A1060:J1060"/>
    <mergeCell ref="A1062:A1063"/>
    <mergeCell ref="B1062:B1063"/>
    <mergeCell ref="C1062:D1062"/>
    <mergeCell ref="E1062:E1063"/>
    <mergeCell ref="F1062:F1063"/>
    <mergeCell ref="G1062:G1063"/>
    <mergeCell ref="H1062:H1063"/>
    <mergeCell ref="A1070:J1070"/>
    <mergeCell ref="B1020:B1021"/>
    <mergeCell ref="C1020:D1020"/>
    <mergeCell ref="E1020:E1021"/>
    <mergeCell ref="F1020:F1021"/>
    <mergeCell ref="G1042:G1043"/>
    <mergeCell ref="H1042:H1043"/>
    <mergeCell ref="J1042:J1043"/>
    <mergeCell ref="A1046:I1046"/>
    <mergeCell ref="A1047:J1047"/>
    <mergeCell ref="A1056:J1056"/>
    <mergeCell ref="A1037:J1037"/>
    <mergeCell ref="A1038:J1038"/>
    <mergeCell ref="A1039:J1039"/>
    <mergeCell ref="A1040:J1040"/>
    <mergeCell ref="A1041:J1041"/>
    <mergeCell ref="A1042:A1043"/>
    <mergeCell ref="B1042:B1043"/>
    <mergeCell ref="C1042:D1042"/>
    <mergeCell ref="E1042:E1043"/>
    <mergeCell ref="F1042:F1043"/>
    <mergeCell ref="A1020:A1021"/>
    <mergeCell ref="A978:A979"/>
    <mergeCell ref="B978:B979"/>
    <mergeCell ref="C978:D978"/>
    <mergeCell ref="E978:E979"/>
    <mergeCell ref="F978:F979"/>
    <mergeCell ref="G978:G979"/>
    <mergeCell ref="H978:H979"/>
    <mergeCell ref="J978:J979"/>
    <mergeCell ref="A968:I968"/>
    <mergeCell ref="A969:I969"/>
    <mergeCell ref="A971:I971"/>
    <mergeCell ref="A972:I972"/>
    <mergeCell ref="A973:J973"/>
    <mergeCell ref="G1005:G1006"/>
    <mergeCell ref="H1005:H1006"/>
    <mergeCell ref="I1005:I1006"/>
    <mergeCell ref="J1005:J1006"/>
    <mergeCell ref="A1000:J1000"/>
    <mergeCell ref="A1001:J1001"/>
    <mergeCell ref="A1002:J1002"/>
    <mergeCell ref="A1003:G1003"/>
    <mergeCell ref="A1005:A1006"/>
    <mergeCell ref="B1005:B1006"/>
    <mergeCell ref="C1005:D1005"/>
    <mergeCell ref="E1005:E1006"/>
    <mergeCell ref="F1005:F1006"/>
    <mergeCell ref="A989:A990"/>
    <mergeCell ref="B989:B990"/>
    <mergeCell ref="C989:D989"/>
    <mergeCell ref="E989:E990"/>
    <mergeCell ref="F989:F990"/>
    <mergeCell ref="G989:G990"/>
    <mergeCell ref="G962:G963"/>
    <mergeCell ref="H962:H963"/>
    <mergeCell ref="J962:J963"/>
    <mergeCell ref="A965:I965"/>
    <mergeCell ref="A975:J975"/>
    <mergeCell ref="A976:J976"/>
    <mergeCell ref="A955:I955"/>
    <mergeCell ref="A957:J957"/>
    <mergeCell ref="A958:J958"/>
    <mergeCell ref="A959:J959"/>
    <mergeCell ref="A960:J960"/>
    <mergeCell ref="A962:A963"/>
    <mergeCell ref="B962:B963"/>
    <mergeCell ref="C962:D962"/>
    <mergeCell ref="E962:E963"/>
    <mergeCell ref="F962:F963"/>
    <mergeCell ref="A977:J977"/>
    <mergeCell ref="A908:J908"/>
    <mergeCell ref="A909:A910"/>
    <mergeCell ref="F884:F885"/>
    <mergeCell ref="G884:G885"/>
    <mergeCell ref="H884:H885"/>
    <mergeCell ref="J884:J885"/>
    <mergeCell ref="A886:A887"/>
    <mergeCell ref="A891:I891"/>
    <mergeCell ref="H947:H948"/>
    <mergeCell ref="I947:I948"/>
    <mergeCell ref="J947:J948"/>
    <mergeCell ref="A938:I938"/>
    <mergeCell ref="A939:I939"/>
    <mergeCell ref="A940:J940"/>
    <mergeCell ref="B949:B952"/>
    <mergeCell ref="A953:I953"/>
    <mergeCell ref="A954:I954"/>
    <mergeCell ref="A932:J932"/>
    <mergeCell ref="A942:J942"/>
    <mergeCell ref="A943:J943"/>
    <mergeCell ref="A945:J945"/>
    <mergeCell ref="A947:A948"/>
    <mergeCell ref="B947:B948"/>
    <mergeCell ref="C947:D947"/>
    <mergeCell ref="E947:E948"/>
    <mergeCell ref="F947:F948"/>
    <mergeCell ref="G947:G948"/>
    <mergeCell ref="E909:E910"/>
    <mergeCell ref="F909:F910"/>
    <mergeCell ref="J920:J921"/>
    <mergeCell ref="A926:I926"/>
    <mergeCell ref="A927:I927"/>
    <mergeCell ref="A928:J928"/>
    <mergeCell ref="A931:J931"/>
    <mergeCell ref="A917:J917"/>
    <mergeCell ref="A918:J918"/>
    <mergeCell ref="A919:J919"/>
    <mergeCell ref="A920:A921"/>
    <mergeCell ref="B920:B921"/>
    <mergeCell ref="C920:D920"/>
    <mergeCell ref="E920:E921"/>
    <mergeCell ref="F920:F921"/>
    <mergeCell ref="G920:G921"/>
    <mergeCell ref="H920:H921"/>
    <mergeCell ref="A850:J850"/>
    <mergeCell ref="A859:J859"/>
    <mergeCell ref="A828:J828"/>
    <mergeCell ref="A830:A831"/>
    <mergeCell ref="B830:B831"/>
    <mergeCell ref="C830:D830"/>
    <mergeCell ref="E830:E831"/>
    <mergeCell ref="F830:F831"/>
    <mergeCell ref="G830:G831"/>
    <mergeCell ref="H830:H831"/>
    <mergeCell ref="J830:J831"/>
    <mergeCell ref="H865:H866"/>
    <mergeCell ref="J865:J866"/>
    <mergeCell ref="A867:A868"/>
    <mergeCell ref="A869:I869"/>
    <mergeCell ref="A871:J871"/>
    <mergeCell ref="A860:J860"/>
    <mergeCell ref="A861:J861"/>
    <mergeCell ref="A862:J862"/>
    <mergeCell ref="A863:J863"/>
    <mergeCell ref="A865:A866"/>
    <mergeCell ref="B865:B866"/>
    <mergeCell ref="C865:D865"/>
    <mergeCell ref="E865:E866"/>
    <mergeCell ref="F865:F866"/>
    <mergeCell ref="G865:G866"/>
    <mergeCell ref="A852:I852"/>
    <mergeCell ref="A853:I853"/>
    <mergeCell ref="A855:I855"/>
    <mergeCell ref="A856:I856"/>
    <mergeCell ref="A857:J857"/>
    <mergeCell ref="A814:I814"/>
    <mergeCell ref="A824:J824"/>
    <mergeCell ref="A825:J825"/>
    <mergeCell ref="A826:J826"/>
    <mergeCell ref="A827:J827"/>
    <mergeCell ref="J802:J803"/>
    <mergeCell ref="B804:B810"/>
    <mergeCell ref="A805:A808"/>
    <mergeCell ref="A812:I812"/>
    <mergeCell ref="A813:I813"/>
    <mergeCell ref="A815:J815"/>
    <mergeCell ref="A832:A845"/>
    <mergeCell ref="J832:J845"/>
    <mergeCell ref="A846:I847"/>
    <mergeCell ref="A848:I848"/>
    <mergeCell ref="A818:I818"/>
    <mergeCell ref="A819:I819"/>
    <mergeCell ref="A821:I821"/>
    <mergeCell ref="A822:I822"/>
    <mergeCell ref="A823:J823"/>
    <mergeCell ref="A820:I820"/>
    <mergeCell ref="A788:I788"/>
    <mergeCell ref="A789:J789"/>
    <mergeCell ref="A798:J798"/>
    <mergeCell ref="A780:J780"/>
    <mergeCell ref="A781:A782"/>
    <mergeCell ref="B781:B782"/>
    <mergeCell ref="C781:D781"/>
    <mergeCell ref="E781:E782"/>
    <mergeCell ref="F781:F782"/>
    <mergeCell ref="G781:G782"/>
    <mergeCell ref="H781:H782"/>
    <mergeCell ref="J781:J782"/>
    <mergeCell ref="A799:J799"/>
    <mergeCell ref="A800:J800"/>
    <mergeCell ref="A801:J801"/>
    <mergeCell ref="A802:A803"/>
    <mergeCell ref="B802:B803"/>
    <mergeCell ref="C802:D802"/>
    <mergeCell ref="E802:E803"/>
    <mergeCell ref="F802:F803"/>
    <mergeCell ref="G802:G803"/>
    <mergeCell ref="H802:H803"/>
    <mergeCell ref="A791:I791"/>
    <mergeCell ref="A792:I792"/>
    <mergeCell ref="A794:I794"/>
    <mergeCell ref="A795:I795"/>
    <mergeCell ref="A796:J796"/>
    <mergeCell ref="A793:I793"/>
    <mergeCell ref="A769:A776"/>
    <mergeCell ref="B769:B776"/>
    <mergeCell ref="A777:J777"/>
    <mergeCell ref="A778:J778"/>
    <mergeCell ref="A779:J779"/>
    <mergeCell ref="A765:J765"/>
    <mergeCell ref="A766:J766"/>
    <mergeCell ref="A767:A768"/>
    <mergeCell ref="B767:B768"/>
    <mergeCell ref="C767:D767"/>
    <mergeCell ref="E767:E768"/>
    <mergeCell ref="F767:F768"/>
    <mergeCell ref="G767:G768"/>
    <mergeCell ref="H767:H768"/>
    <mergeCell ref="I767:I768"/>
    <mergeCell ref="A783:A787"/>
    <mergeCell ref="B784:I784"/>
    <mergeCell ref="B786:I786"/>
    <mergeCell ref="H757:H758"/>
    <mergeCell ref="I757:I758"/>
    <mergeCell ref="J757:J758"/>
    <mergeCell ref="A759:A762"/>
    <mergeCell ref="A763:J763"/>
    <mergeCell ref="A764:J764"/>
    <mergeCell ref="A752:J752"/>
    <mergeCell ref="A753:J753"/>
    <mergeCell ref="A754:J754"/>
    <mergeCell ref="A755:J755"/>
    <mergeCell ref="A757:A758"/>
    <mergeCell ref="B757:B758"/>
    <mergeCell ref="C757:D757"/>
    <mergeCell ref="E757:E758"/>
    <mergeCell ref="F757:F758"/>
    <mergeCell ref="G757:G758"/>
    <mergeCell ref="J767:J768"/>
    <mergeCell ref="A743:J743"/>
    <mergeCell ref="A744:J744"/>
    <mergeCell ref="A745:J745"/>
    <mergeCell ref="A725:J725"/>
    <mergeCell ref="A726:J726"/>
    <mergeCell ref="A728:A729"/>
    <mergeCell ref="B728:B729"/>
    <mergeCell ref="C728:D728"/>
    <mergeCell ref="E728:E729"/>
    <mergeCell ref="F728:F729"/>
    <mergeCell ref="G728:G729"/>
    <mergeCell ref="H728:H729"/>
    <mergeCell ref="J728:J729"/>
    <mergeCell ref="A746:J746"/>
    <mergeCell ref="A748:A749"/>
    <mergeCell ref="B748:B749"/>
    <mergeCell ref="C748:D748"/>
    <mergeCell ref="E748:E749"/>
    <mergeCell ref="F748:F749"/>
    <mergeCell ref="G748:G749"/>
    <mergeCell ref="H748:H749"/>
    <mergeCell ref="I748:I749"/>
    <mergeCell ref="J748:J749"/>
    <mergeCell ref="A736:I736"/>
    <mergeCell ref="A737:I737"/>
    <mergeCell ref="A739:I739"/>
    <mergeCell ref="A740:I740"/>
    <mergeCell ref="A741:J741"/>
    <mergeCell ref="A738:I738"/>
    <mergeCell ref="A716:A720"/>
    <mergeCell ref="A721:I721"/>
    <mergeCell ref="A723:J723"/>
    <mergeCell ref="A724:J724"/>
    <mergeCell ref="A710:J710"/>
    <mergeCell ref="A711:J711"/>
    <mergeCell ref="A712:J712"/>
    <mergeCell ref="A714:A715"/>
    <mergeCell ref="B714:B715"/>
    <mergeCell ref="C714:D714"/>
    <mergeCell ref="E714:E715"/>
    <mergeCell ref="F714:F715"/>
    <mergeCell ref="G714:G715"/>
    <mergeCell ref="H714:H715"/>
    <mergeCell ref="A731:I731"/>
    <mergeCell ref="A732:I732"/>
    <mergeCell ref="A733:J733"/>
    <mergeCell ref="H695:H696"/>
    <mergeCell ref="J695:J696"/>
    <mergeCell ref="A698:I698"/>
    <mergeCell ref="A699:I699"/>
    <mergeCell ref="A700:J700"/>
    <mergeCell ref="A709:J709"/>
    <mergeCell ref="A690:J690"/>
    <mergeCell ref="A691:J691"/>
    <mergeCell ref="A692:J692"/>
    <mergeCell ref="A693:J693"/>
    <mergeCell ref="A695:A696"/>
    <mergeCell ref="B695:B696"/>
    <mergeCell ref="C695:D695"/>
    <mergeCell ref="E695:E696"/>
    <mergeCell ref="F695:F696"/>
    <mergeCell ref="G695:G696"/>
    <mergeCell ref="I714:I715"/>
    <mergeCell ref="J714:J715"/>
    <mergeCell ref="A703:I703"/>
    <mergeCell ref="A704:I704"/>
    <mergeCell ref="A706:I706"/>
    <mergeCell ref="A707:I707"/>
    <mergeCell ref="A708:J708"/>
    <mergeCell ref="A705:I705"/>
    <mergeCell ref="A679:J679"/>
    <mergeCell ref="A680:J680"/>
    <mergeCell ref="A681:J681"/>
    <mergeCell ref="A682:J682"/>
    <mergeCell ref="A683:J683"/>
    <mergeCell ref="A658:J658"/>
    <mergeCell ref="A659:J659"/>
    <mergeCell ref="A660:J660"/>
    <mergeCell ref="A661:J661"/>
    <mergeCell ref="C663:D663"/>
    <mergeCell ref="A666:I666"/>
    <mergeCell ref="A684:J684"/>
    <mergeCell ref="A686:A687"/>
    <mergeCell ref="B686:B687"/>
    <mergeCell ref="C686:D686"/>
    <mergeCell ref="E686:E687"/>
    <mergeCell ref="F686:F687"/>
    <mergeCell ref="G686:G687"/>
    <mergeCell ref="H686:H687"/>
    <mergeCell ref="I686:I687"/>
    <mergeCell ref="J686:J687"/>
    <mergeCell ref="A673:I673"/>
    <mergeCell ref="A674:I674"/>
    <mergeCell ref="A676:I676"/>
    <mergeCell ref="A677:I677"/>
    <mergeCell ref="A675:I675"/>
    <mergeCell ref="A670:J670"/>
    <mergeCell ref="A667:I667"/>
    <mergeCell ref="A668:I668"/>
    <mergeCell ref="A648:J648"/>
    <mergeCell ref="A657:J657"/>
    <mergeCell ref="A639:J639"/>
    <mergeCell ref="A640:J640"/>
    <mergeCell ref="A641:J641"/>
    <mergeCell ref="A643:A644"/>
    <mergeCell ref="B643:B644"/>
    <mergeCell ref="C643:D643"/>
    <mergeCell ref="E643:E644"/>
    <mergeCell ref="F643:F644"/>
    <mergeCell ref="G643:G644"/>
    <mergeCell ref="B645:B646"/>
    <mergeCell ref="C645:C646"/>
    <mergeCell ref="F645:F646"/>
    <mergeCell ref="G645:G646"/>
    <mergeCell ref="H645:H646"/>
    <mergeCell ref="I645:I646"/>
    <mergeCell ref="J645:J646"/>
    <mergeCell ref="A650:I650"/>
    <mergeCell ref="A651:I651"/>
    <mergeCell ref="A653:I653"/>
    <mergeCell ref="A654:I654"/>
    <mergeCell ref="A655:J655"/>
    <mergeCell ref="A652:I652"/>
    <mergeCell ref="A627:I627"/>
    <mergeCell ref="A637:J637"/>
    <mergeCell ref="A618:J618"/>
    <mergeCell ref="A619:J619"/>
    <mergeCell ref="A620:J620"/>
    <mergeCell ref="A621:J621"/>
    <mergeCell ref="A622:J622"/>
    <mergeCell ref="A624:A625"/>
    <mergeCell ref="B624:B625"/>
    <mergeCell ref="C624:D624"/>
    <mergeCell ref="E624:E625"/>
    <mergeCell ref="F624:F625"/>
    <mergeCell ref="H643:H644"/>
    <mergeCell ref="J643:J644"/>
    <mergeCell ref="A645:A646"/>
    <mergeCell ref="A647:I647"/>
    <mergeCell ref="A630:I630"/>
    <mergeCell ref="A631:I631"/>
    <mergeCell ref="A633:I633"/>
    <mergeCell ref="A634:I634"/>
    <mergeCell ref="A635:J635"/>
    <mergeCell ref="A638:J638"/>
    <mergeCell ref="A632:I632"/>
    <mergeCell ref="J602:J603"/>
    <mergeCell ref="A605:I605"/>
    <mergeCell ref="A606:I606"/>
    <mergeCell ref="A607:I607"/>
    <mergeCell ref="A609:J609"/>
    <mergeCell ref="A599:J599"/>
    <mergeCell ref="A600:J600"/>
    <mergeCell ref="A601:J601"/>
    <mergeCell ref="A602:A603"/>
    <mergeCell ref="B602:B603"/>
    <mergeCell ref="C602:D602"/>
    <mergeCell ref="E602:E603"/>
    <mergeCell ref="F602:F603"/>
    <mergeCell ref="G602:G603"/>
    <mergeCell ref="H602:H603"/>
    <mergeCell ref="G624:G625"/>
    <mergeCell ref="H624:H625"/>
    <mergeCell ref="J624:J625"/>
    <mergeCell ref="A611:I611"/>
    <mergeCell ref="A612:I612"/>
    <mergeCell ref="A614:I614"/>
    <mergeCell ref="A615:I615"/>
    <mergeCell ref="A616:J616"/>
    <mergeCell ref="A587:I587"/>
    <mergeCell ref="A588:J588"/>
    <mergeCell ref="A597:J597"/>
    <mergeCell ref="A598:J598"/>
    <mergeCell ref="A578:J578"/>
    <mergeCell ref="A579:J579"/>
    <mergeCell ref="A581:J581"/>
    <mergeCell ref="A583:A584"/>
    <mergeCell ref="B583:B584"/>
    <mergeCell ref="C583:D583"/>
    <mergeCell ref="E583:E584"/>
    <mergeCell ref="F583:F584"/>
    <mergeCell ref="G583:G584"/>
    <mergeCell ref="H583:H584"/>
    <mergeCell ref="A591:I591"/>
    <mergeCell ref="A592:I592"/>
    <mergeCell ref="A594:I594"/>
    <mergeCell ref="A595:I595"/>
    <mergeCell ref="A596:J596"/>
    <mergeCell ref="A568:I568"/>
    <mergeCell ref="A559:J559"/>
    <mergeCell ref="A560:J560"/>
    <mergeCell ref="A561:J561"/>
    <mergeCell ref="A562:J562"/>
    <mergeCell ref="A563:J563"/>
    <mergeCell ref="A565:A566"/>
    <mergeCell ref="B565:B566"/>
    <mergeCell ref="C565:D565"/>
    <mergeCell ref="E565:E566"/>
    <mergeCell ref="F565:F566"/>
    <mergeCell ref="A571:I571"/>
    <mergeCell ref="A572:I572"/>
    <mergeCell ref="A574:I574"/>
    <mergeCell ref="A575:I575"/>
    <mergeCell ref="A576:J576"/>
    <mergeCell ref="J583:J584"/>
    <mergeCell ref="A551:J551"/>
    <mergeCell ref="C538:J538"/>
    <mergeCell ref="C539:I539"/>
    <mergeCell ref="A544:J544"/>
    <mergeCell ref="A545:J545"/>
    <mergeCell ref="A546:J546"/>
    <mergeCell ref="A547:A548"/>
    <mergeCell ref="B547:B548"/>
    <mergeCell ref="C547:D547"/>
    <mergeCell ref="E547:E548"/>
    <mergeCell ref="F547:F548"/>
    <mergeCell ref="A556:I556"/>
    <mergeCell ref="A557:I557"/>
    <mergeCell ref="A558:J558"/>
    <mergeCell ref="G565:G566"/>
    <mergeCell ref="H565:H566"/>
    <mergeCell ref="J565:J566"/>
    <mergeCell ref="A524:I524"/>
    <mergeCell ref="A535:J535"/>
    <mergeCell ref="A536:J536"/>
    <mergeCell ref="A537:J537"/>
    <mergeCell ref="A518:J518"/>
    <mergeCell ref="A520:A521"/>
    <mergeCell ref="B520:B521"/>
    <mergeCell ref="C520:D520"/>
    <mergeCell ref="E520:E521"/>
    <mergeCell ref="F520:F521"/>
    <mergeCell ref="G520:G521"/>
    <mergeCell ref="H520:H521"/>
    <mergeCell ref="J520:J521"/>
    <mergeCell ref="G547:G548"/>
    <mergeCell ref="H547:H548"/>
    <mergeCell ref="J547:J548"/>
    <mergeCell ref="A550:I550"/>
    <mergeCell ref="A525:J525"/>
    <mergeCell ref="A523:I523"/>
    <mergeCell ref="G481:G482"/>
    <mergeCell ref="J499:J500"/>
    <mergeCell ref="A514:J514"/>
    <mergeCell ref="A515:J515"/>
    <mergeCell ref="A516:J516"/>
    <mergeCell ref="A517:J517"/>
    <mergeCell ref="A495:J495"/>
    <mergeCell ref="A496:J496"/>
    <mergeCell ref="A497:J497"/>
    <mergeCell ref="A499:A500"/>
    <mergeCell ref="B499:B500"/>
    <mergeCell ref="C499:D499"/>
    <mergeCell ref="E499:E500"/>
    <mergeCell ref="F499:F500"/>
    <mergeCell ref="G499:G500"/>
    <mergeCell ref="H499:H500"/>
    <mergeCell ref="A481:A482"/>
    <mergeCell ref="B481:B482"/>
    <mergeCell ref="C481:D481"/>
    <mergeCell ref="E481:E482"/>
    <mergeCell ref="A486:J486"/>
    <mergeCell ref="A494:J494"/>
    <mergeCell ref="A442:I442"/>
    <mergeCell ref="A443:J443"/>
    <mergeCell ref="A444:J444"/>
    <mergeCell ref="A445:J445"/>
    <mergeCell ref="A446:J446"/>
    <mergeCell ref="J435:J436"/>
    <mergeCell ref="A437:A439"/>
    <mergeCell ref="B437:B439"/>
    <mergeCell ref="C437:C439"/>
    <mergeCell ref="A440:I440"/>
    <mergeCell ref="A441:I441"/>
    <mergeCell ref="H461:H462"/>
    <mergeCell ref="J461:J462"/>
    <mergeCell ref="A464:I464"/>
    <mergeCell ref="A465:I465"/>
    <mergeCell ref="A466:J466"/>
    <mergeCell ref="A467:J467"/>
    <mergeCell ref="A456:J456"/>
    <mergeCell ref="A457:J457"/>
    <mergeCell ref="A458:J458"/>
    <mergeCell ref="A459:J459"/>
    <mergeCell ref="A461:A462"/>
    <mergeCell ref="B461:B462"/>
    <mergeCell ref="C461:D461"/>
    <mergeCell ref="E461:E462"/>
    <mergeCell ref="F461:F462"/>
    <mergeCell ref="G461:G462"/>
    <mergeCell ref="A449:I449"/>
    <mergeCell ref="A450:I450"/>
    <mergeCell ref="A452:I452"/>
    <mergeCell ref="A453:I453"/>
    <mergeCell ref="A454:J454"/>
    <mergeCell ref="H425:H426"/>
    <mergeCell ref="I425:I426"/>
    <mergeCell ref="J425:J426"/>
    <mergeCell ref="A428:I428"/>
    <mergeCell ref="A429:J429"/>
    <mergeCell ref="A430:J430"/>
    <mergeCell ref="A425:A426"/>
    <mergeCell ref="B425:B426"/>
    <mergeCell ref="C425:D425"/>
    <mergeCell ref="E425:E426"/>
    <mergeCell ref="F425:F426"/>
    <mergeCell ref="G425:G426"/>
    <mergeCell ref="A431:J431"/>
    <mergeCell ref="A432:J432"/>
    <mergeCell ref="A433:J433"/>
    <mergeCell ref="A435:A436"/>
    <mergeCell ref="B435:B436"/>
    <mergeCell ref="C435:D435"/>
    <mergeCell ref="E435:E436"/>
    <mergeCell ref="F435:F436"/>
    <mergeCell ref="G435:G436"/>
    <mergeCell ref="H435:H436"/>
    <mergeCell ref="A398:J398"/>
    <mergeCell ref="A399:J399"/>
    <mergeCell ref="A400:J400"/>
    <mergeCell ref="A402:A403"/>
    <mergeCell ref="B402:B403"/>
    <mergeCell ref="C402:D402"/>
    <mergeCell ref="E402:E403"/>
    <mergeCell ref="F402:F403"/>
    <mergeCell ref="G402:G403"/>
    <mergeCell ref="A418:J418"/>
    <mergeCell ref="A419:J419"/>
    <mergeCell ref="A420:J420"/>
    <mergeCell ref="A421:H421"/>
    <mergeCell ref="A422:G422"/>
    <mergeCell ref="A423:G423"/>
    <mergeCell ref="H402:H403"/>
    <mergeCell ref="J402:J403"/>
    <mergeCell ref="B404:B405"/>
    <mergeCell ref="A406:I406"/>
    <mergeCell ref="A407:I407"/>
    <mergeCell ref="A408:J408"/>
    <mergeCell ref="A404:A405"/>
    <mergeCell ref="A411:I411"/>
    <mergeCell ref="A412:I412"/>
    <mergeCell ref="A414:I414"/>
    <mergeCell ref="A415:I415"/>
    <mergeCell ref="A416:J416"/>
    <mergeCell ref="H382:H383"/>
    <mergeCell ref="J382:J383"/>
    <mergeCell ref="A385:I385"/>
    <mergeCell ref="A387:I387"/>
    <mergeCell ref="A388:J388"/>
    <mergeCell ref="A396:J396"/>
    <mergeCell ref="A382:A383"/>
    <mergeCell ref="B382:B383"/>
    <mergeCell ref="C382:D382"/>
    <mergeCell ref="E382:E383"/>
    <mergeCell ref="F382:F383"/>
    <mergeCell ref="G382:G383"/>
    <mergeCell ref="A390:I390"/>
    <mergeCell ref="A391:I391"/>
    <mergeCell ref="A393:I393"/>
    <mergeCell ref="A394:I394"/>
    <mergeCell ref="A397:J397"/>
    <mergeCell ref="A386:I386"/>
    <mergeCell ref="A365:I365"/>
    <mergeCell ref="A366:J366"/>
    <mergeCell ref="A367:J367"/>
    <mergeCell ref="A376:J376"/>
    <mergeCell ref="A377:J377"/>
    <mergeCell ref="A380:I380"/>
    <mergeCell ref="G357:G358"/>
    <mergeCell ref="H357:H358"/>
    <mergeCell ref="J357:J358"/>
    <mergeCell ref="A359:I359"/>
    <mergeCell ref="A363:I363"/>
    <mergeCell ref="A364:I364"/>
    <mergeCell ref="A369:I369"/>
    <mergeCell ref="A370:I370"/>
    <mergeCell ref="A372:I372"/>
    <mergeCell ref="A373:I373"/>
    <mergeCell ref="A374:J374"/>
    <mergeCell ref="A326:J326"/>
    <mergeCell ref="A334:J334"/>
    <mergeCell ref="A335:J335"/>
    <mergeCell ref="A337:J337"/>
    <mergeCell ref="A338:A339"/>
    <mergeCell ref="B338:B339"/>
    <mergeCell ref="C338:D338"/>
    <mergeCell ref="E338:E339"/>
    <mergeCell ref="F338:F339"/>
    <mergeCell ref="G338:G339"/>
    <mergeCell ref="H338:H339"/>
    <mergeCell ref="J338:J339"/>
    <mergeCell ref="A333:J333"/>
    <mergeCell ref="A351:I351"/>
    <mergeCell ref="A353:J353"/>
    <mergeCell ref="A354:J354"/>
    <mergeCell ref="A357:A358"/>
    <mergeCell ref="B357:B358"/>
    <mergeCell ref="C357:D357"/>
    <mergeCell ref="E357:E358"/>
    <mergeCell ref="F357:F358"/>
    <mergeCell ref="A328:I328"/>
    <mergeCell ref="A329:I329"/>
    <mergeCell ref="A331:I331"/>
    <mergeCell ref="A332:I332"/>
    <mergeCell ref="H294:H295"/>
    <mergeCell ref="I294:I295"/>
    <mergeCell ref="J294:J295"/>
    <mergeCell ref="A301:J301"/>
    <mergeCell ref="A312:J312"/>
    <mergeCell ref="A324:I324"/>
    <mergeCell ref="A325:I325"/>
    <mergeCell ref="A303:J303"/>
    <mergeCell ref="A305:J305"/>
    <mergeCell ref="A306:A307"/>
    <mergeCell ref="B306:B307"/>
    <mergeCell ref="C306:D306"/>
    <mergeCell ref="E306:E307"/>
    <mergeCell ref="F306:F307"/>
    <mergeCell ref="G306:G307"/>
    <mergeCell ref="H306:H307"/>
    <mergeCell ref="J306:J307"/>
    <mergeCell ref="A321:A322"/>
    <mergeCell ref="B321:B322"/>
    <mergeCell ref="C321:D321"/>
    <mergeCell ref="E321:E322"/>
    <mergeCell ref="F321:F322"/>
    <mergeCell ref="G321:G322"/>
    <mergeCell ref="H321:H322"/>
    <mergeCell ref="J321:J322"/>
    <mergeCell ref="A314:I314"/>
    <mergeCell ref="A315:I315"/>
    <mergeCell ref="A317:I317"/>
    <mergeCell ref="A318:I318"/>
    <mergeCell ref="A319:J319"/>
    <mergeCell ref="H221:H222"/>
    <mergeCell ref="J221:J222"/>
    <mergeCell ref="A223:A224"/>
    <mergeCell ref="A225:I225"/>
    <mergeCell ref="A226:I226"/>
    <mergeCell ref="A227:I227"/>
    <mergeCell ref="A221:A222"/>
    <mergeCell ref="B221:B222"/>
    <mergeCell ref="C221:D221"/>
    <mergeCell ref="E221:E222"/>
    <mergeCell ref="F221:F222"/>
    <mergeCell ref="G221:G222"/>
    <mergeCell ref="J240:J241"/>
    <mergeCell ref="A244:A251"/>
    <mergeCell ref="B244:B251"/>
    <mergeCell ref="C244:C251"/>
    <mergeCell ref="A252:I252"/>
    <mergeCell ref="A228:J228"/>
    <mergeCell ref="A236:J236"/>
    <mergeCell ref="A237:J237"/>
    <mergeCell ref="A240:A241"/>
    <mergeCell ref="B240:B241"/>
    <mergeCell ref="C240:D240"/>
    <mergeCell ref="E240:E241"/>
    <mergeCell ref="F240:F241"/>
    <mergeCell ref="G240:G241"/>
    <mergeCell ref="H240:H241"/>
    <mergeCell ref="A238:J238"/>
    <mergeCell ref="A230:I230"/>
    <mergeCell ref="A231:I231"/>
    <mergeCell ref="A233:I233"/>
    <mergeCell ref="A234:I234"/>
    <mergeCell ref="A205:I205"/>
    <mergeCell ref="A206:H206"/>
    <mergeCell ref="A208:J208"/>
    <mergeCell ref="A217:J217"/>
    <mergeCell ref="A218:J218"/>
    <mergeCell ref="A200:J200"/>
    <mergeCell ref="A202:A203"/>
    <mergeCell ref="B202:B203"/>
    <mergeCell ref="C202:D202"/>
    <mergeCell ref="E202:E203"/>
    <mergeCell ref="F202:F203"/>
    <mergeCell ref="G202:G203"/>
    <mergeCell ref="H202:H203"/>
    <mergeCell ref="J202:J203"/>
    <mergeCell ref="A210:I210"/>
    <mergeCell ref="A211:I211"/>
    <mergeCell ref="A213:I213"/>
    <mergeCell ref="A214:I214"/>
    <mergeCell ref="A215:J215"/>
    <mergeCell ref="A212:I212"/>
    <mergeCell ref="A186:I186"/>
    <mergeCell ref="A187:I187"/>
    <mergeCell ref="A189:J189"/>
    <mergeCell ref="A197:J197"/>
    <mergeCell ref="A198:J198"/>
    <mergeCell ref="A199:F199"/>
    <mergeCell ref="H180:H181"/>
    <mergeCell ref="J180:J181"/>
    <mergeCell ref="A182:A184"/>
    <mergeCell ref="B182:B184"/>
    <mergeCell ref="C182:C184"/>
    <mergeCell ref="A185:I185"/>
    <mergeCell ref="A192:I192"/>
    <mergeCell ref="A194:I194"/>
    <mergeCell ref="A195:I195"/>
    <mergeCell ref="A191:I191"/>
    <mergeCell ref="A196:J196"/>
    <mergeCell ref="A193:I193"/>
    <mergeCell ref="H159:H160"/>
    <mergeCell ref="J159:J160"/>
    <mergeCell ref="A161:A162"/>
    <mergeCell ref="A163:I163"/>
    <mergeCell ref="A164:I164"/>
    <mergeCell ref="A165:I165"/>
    <mergeCell ref="A159:A160"/>
    <mergeCell ref="B159:B160"/>
    <mergeCell ref="C159:D159"/>
    <mergeCell ref="E159:E160"/>
    <mergeCell ref="F159:F160"/>
    <mergeCell ref="G159:G160"/>
    <mergeCell ref="A166:J166"/>
    <mergeCell ref="A175:J175"/>
    <mergeCell ref="A176:J176"/>
    <mergeCell ref="A178:J178"/>
    <mergeCell ref="A180:A181"/>
    <mergeCell ref="B180:B181"/>
    <mergeCell ref="C180:D180"/>
    <mergeCell ref="E180:E181"/>
    <mergeCell ref="F180:F181"/>
    <mergeCell ref="G180:G181"/>
    <mergeCell ref="A169:I169"/>
    <mergeCell ref="A170:I170"/>
    <mergeCell ref="A172:I172"/>
    <mergeCell ref="A173:I173"/>
    <mergeCell ref="A174:J174"/>
    <mergeCell ref="A171:I171"/>
    <mergeCell ref="A143:I143"/>
    <mergeCell ref="A144:I144"/>
    <mergeCell ref="A145:J145"/>
    <mergeCell ref="A154:J154"/>
    <mergeCell ref="A155:J155"/>
    <mergeCell ref="A157:J157"/>
    <mergeCell ref="H134:H135"/>
    <mergeCell ref="J134:J135"/>
    <mergeCell ref="A134:A135"/>
    <mergeCell ref="B134:B135"/>
    <mergeCell ref="C134:D134"/>
    <mergeCell ref="E134:E135"/>
    <mergeCell ref="F134:F135"/>
    <mergeCell ref="G134:G135"/>
    <mergeCell ref="A151:I151"/>
    <mergeCell ref="A152:I152"/>
    <mergeCell ref="A153:J153"/>
    <mergeCell ref="A137:A139"/>
    <mergeCell ref="B137:B139"/>
    <mergeCell ref="C137:C139"/>
    <mergeCell ref="A150:I150"/>
    <mergeCell ref="A106:A107"/>
    <mergeCell ref="B106:B107"/>
    <mergeCell ref="C106:D106"/>
    <mergeCell ref="E106:E107"/>
    <mergeCell ref="F106:F107"/>
    <mergeCell ref="G106:G107"/>
    <mergeCell ref="I124:I125"/>
    <mergeCell ref="J124:J125"/>
    <mergeCell ref="A127:H127"/>
    <mergeCell ref="A129:J129"/>
    <mergeCell ref="A130:J130"/>
    <mergeCell ref="A132:J132"/>
    <mergeCell ref="A120:J120"/>
    <mergeCell ref="A121:H121"/>
    <mergeCell ref="A123:E123"/>
    <mergeCell ref="A124:A125"/>
    <mergeCell ref="B124:B125"/>
    <mergeCell ref="C124:D124"/>
    <mergeCell ref="E124:E125"/>
    <mergeCell ref="F124:F125"/>
    <mergeCell ref="G124:G125"/>
    <mergeCell ref="H124:H125"/>
    <mergeCell ref="A122:E122"/>
    <mergeCell ref="A115:I115"/>
    <mergeCell ref="A1:J1"/>
    <mergeCell ref="A8:J8"/>
    <mergeCell ref="A10:J10"/>
    <mergeCell ref="A12:J12"/>
    <mergeCell ref="B13:H13"/>
    <mergeCell ref="B14:F14"/>
    <mergeCell ref="B22:F22"/>
    <mergeCell ref="B23:F23"/>
    <mergeCell ref="B24:F24"/>
    <mergeCell ref="B25:F25"/>
    <mergeCell ref="B26:H26"/>
    <mergeCell ref="B27:F27"/>
    <mergeCell ref="B15:F15"/>
    <mergeCell ref="B16:F16"/>
    <mergeCell ref="B17:H17"/>
    <mergeCell ref="B18:F18"/>
    <mergeCell ref="B19:F19"/>
    <mergeCell ref="B21:F21"/>
    <mergeCell ref="I50:I51"/>
    <mergeCell ref="J50:J51"/>
    <mergeCell ref="A52:A54"/>
    <mergeCell ref="A55:A71"/>
    <mergeCell ref="A42:J42"/>
    <mergeCell ref="A43:J43"/>
    <mergeCell ref="A44:J44"/>
    <mergeCell ref="A45:J45"/>
    <mergeCell ref="A47:J48"/>
    <mergeCell ref="A50:A51"/>
    <mergeCell ref="A302:J302"/>
    <mergeCell ref="A292:E292"/>
    <mergeCell ref="A294:A295"/>
    <mergeCell ref="B294:B295"/>
    <mergeCell ref="C294:D294"/>
    <mergeCell ref="E294:E295"/>
    <mergeCell ref="F294:F295"/>
    <mergeCell ref="A79:A80"/>
    <mergeCell ref="B79:B80"/>
    <mergeCell ref="C79:D79"/>
    <mergeCell ref="E79:E80"/>
    <mergeCell ref="F79:F80"/>
    <mergeCell ref="G79:G80"/>
    <mergeCell ref="C83:C85"/>
    <mergeCell ref="E83:E85"/>
    <mergeCell ref="G94:G95"/>
    <mergeCell ref="H94:H95"/>
    <mergeCell ref="I94:I95"/>
    <mergeCell ref="J94:J95"/>
    <mergeCell ref="A96:A99"/>
    <mergeCell ref="A100:I100"/>
    <mergeCell ref="A104:E104"/>
    <mergeCell ref="A258:I258"/>
    <mergeCell ref="A260:I260"/>
    <mergeCell ref="A261:I261"/>
    <mergeCell ref="A263:J263"/>
    <mergeCell ref="A264:J264"/>
    <mergeCell ref="A265:H265"/>
    <mergeCell ref="A266:J266"/>
    <mergeCell ref="B34:F34"/>
    <mergeCell ref="B35:F35"/>
    <mergeCell ref="B36:F36"/>
    <mergeCell ref="B37:H37"/>
    <mergeCell ref="B39:G39"/>
    <mergeCell ref="B40:G40"/>
    <mergeCell ref="B28:F28"/>
    <mergeCell ref="B29:F29"/>
    <mergeCell ref="B30:H30"/>
    <mergeCell ref="B31:F31"/>
    <mergeCell ref="B32:F32"/>
    <mergeCell ref="B33:F33"/>
    <mergeCell ref="G50:G51"/>
    <mergeCell ref="H50:H51"/>
    <mergeCell ref="A87:G87"/>
    <mergeCell ref="A88:I88"/>
    <mergeCell ref="A89:J89"/>
    <mergeCell ref="A90:J90"/>
    <mergeCell ref="A92:J92"/>
    <mergeCell ref="A94:A95"/>
    <mergeCell ref="B94:B95"/>
    <mergeCell ref="C94:D94"/>
    <mergeCell ref="E94:E95"/>
    <mergeCell ref="F94:F95"/>
    <mergeCell ref="H106:H107"/>
    <mergeCell ref="A257:I257"/>
    <mergeCell ref="A6:K6"/>
    <mergeCell ref="A113:I113"/>
    <mergeCell ref="A114:I114"/>
    <mergeCell ref="A116:I116"/>
    <mergeCell ref="A117:I117"/>
    <mergeCell ref="A118:J118"/>
    <mergeCell ref="G142:I142"/>
    <mergeCell ref="A148:I148"/>
    <mergeCell ref="A149:I149"/>
    <mergeCell ref="B50:B51"/>
    <mergeCell ref="C50:D50"/>
    <mergeCell ref="E50:E51"/>
    <mergeCell ref="F50:F51"/>
    <mergeCell ref="H79:H80"/>
    <mergeCell ref="I79:I80"/>
    <mergeCell ref="J79:J80"/>
    <mergeCell ref="A81:A82"/>
    <mergeCell ref="B81:B82"/>
    <mergeCell ref="A83:A86"/>
    <mergeCell ref="A72:G72"/>
    <mergeCell ref="A73:I73"/>
    <mergeCell ref="A74:J74"/>
    <mergeCell ref="A75:J75"/>
    <mergeCell ref="J106:J107"/>
    <mergeCell ref="A109:I109"/>
    <mergeCell ref="A110:H110"/>
    <mergeCell ref="A111:J111"/>
    <mergeCell ref="A119:J119"/>
    <mergeCell ref="A101:J101"/>
    <mergeCell ref="A102:J102"/>
    <mergeCell ref="A103:H103"/>
    <mergeCell ref="A476:J476"/>
    <mergeCell ref="A477:J477"/>
    <mergeCell ref="A479:J479"/>
    <mergeCell ref="F481:F482"/>
    <mergeCell ref="A268:A269"/>
    <mergeCell ref="B268:B269"/>
    <mergeCell ref="C268:D268"/>
    <mergeCell ref="E268:E269"/>
    <mergeCell ref="F268:F269"/>
    <mergeCell ref="G268:G269"/>
    <mergeCell ref="A277:I277"/>
    <mergeCell ref="A279:I279"/>
    <mergeCell ref="A280:J280"/>
    <mergeCell ref="A291:G291"/>
    <mergeCell ref="H268:H269"/>
    <mergeCell ref="J268:J269"/>
    <mergeCell ref="B270:B274"/>
    <mergeCell ref="C270:C274"/>
    <mergeCell ref="A275:I275"/>
    <mergeCell ref="A276:I276"/>
    <mergeCell ref="A290:J290"/>
    <mergeCell ref="A283:I283"/>
    <mergeCell ref="A284:I284"/>
    <mergeCell ref="A286:I286"/>
    <mergeCell ref="A287:I287"/>
    <mergeCell ref="A288:J288"/>
    <mergeCell ref="A289:J289"/>
    <mergeCell ref="A478:J478"/>
    <mergeCell ref="A309:I309"/>
    <mergeCell ref="A310:I310"/>
    <mergeCell ref="A311:I311"/>
    <mergeCell ref="G294:G295"/>
    <mergeCell ref="A881:J881"/>
    <mergeCell ref="A882:J882"/>
    <mergeCell ref="A883:J883"/>
    <mergeCell ref="A884:A885"/>
    <mergeCell ref="B909:B910"/>
    <mergeCell ref="C909:D909"/>
    <mergeCell ref="A469:I469"/>
    <mergeCell ref="A470:I470"/>
    <mergeCell ref="A472:I472"/>
    <mergeCell ref="A473:I473"/>
    <mergeCell ref="A474:J474"/>
    <mergeCell ref="A488:I488"/>
    <mergeCell ref="A489:I489"/>
    <mergeCell ref="A491:I491"/>
    <mergeCell ref="A492:I492"/>
    <mergeCell ref="A493:J493"/>
    <mergeCell ref="A528:I528"/>
    <mergeCell ref="A529:I529"/>
    <mergeCell ref="A531:I531"/>
    <mergeCell ref="A532:I532"/>
    <mergeCell ref="A533:J533"/>
    <mergeCell ref="A553:I553"/>
    <mergeCell ref="A554:I554"/>
    <mergeCell ref="A507:I507"/>
    <mergeCell ref="A508:I508"/>
    <mergeCell ref="A510:I510"/>
    <mergeCell ref="A511:I511"/>
    <mergeCell ref="A512:J512"/>
    <mergeCell ref="H481:H482"/>
    <mergeCell ref="J481:J482"/>
    <mergeCell ref="A484:I484"/>
    <mergeCell ref="A485:I485"/>
    <mergeCell ref="A1036:J1036"/>
    <mergeCell ref="A1014:J1014"/>
    <mergeCell ref="A1015:J1015"/>
    <mergeCell ref="A1016:J1016"/>
    <mergeCell ref="A1017:J1017"/>
    <mergeCell ref="A1018:J1018"/>
    <mergeCell ref="A874:I874"/>
    <mergeCell ref="A875:I875"/>
    <mergeCell ref="A877:I877"/>
    <mergeCell ref="A878:I878"/>
    <mergeCell ref="A879:J879"/>
    <mergeCell ref="A896:I896"/>
    <mergeCell ref="A897:I897"/>
    <mergeCell ref="A899:I899"/>
    <mergeCell ref="A901:I901"/>
    <mergeCell ref="A902:J902"/>
    <mergeCell ref="A935:I935"/>
    <mergeCell ref="A936:I936"/>
    <mergeCell ref="B884:B885"/>
    <mergeCell ref="C884:D884"/>
    <mergeCell ref="E884:E885"/>
    <mergeCell ref="G909:G910"/>
    <mergeCell ref="H909:H910"/>
    <mergeCell ref="I909:I910"/>
    <mergeCell ref="J909:J910"/>
    <mergeCell ref="A911:A914"/>
    <mergeCell ref="A916:J916"/>
    <mergeCell ref="A903:J903"/>
    <mergeCell ref="A904:J904"/>
    <mergeCell ref="A905:J905"/>
    <mergeCell ref="A906:J906"/>
    <mergeCell ref="A880:J880"/>
    <mergeCell ref="A890:I890"/>
    <mergeCell ref="A893:J893"/>
    <mergeCell ref="A889:I889"/>
    <mergeCell ref="A1025:I1025"/>
    <mergeCell ref="A1099:J1099"/>
    <mergeCell ref="A1140:I1140"/>
    <mergeCell ref="A1097:I1097"/>
    <mergeCell ref="A983:I983"/>
    <mergeCell ref="A984:I984"/>
    <mergeCell ref="A986:I986"/>
    <mergeCell ref="A987:I987"/>
    <mergeCell ref="A994:I994"/>
    <mergeCell ref="A995:I995"/>
    <mergeCell ref="A997:I997"/>
    <mergeCell ref="A998:I998"/>
    <mergeCell ref="A1030:I1030"/>
    <mergeCell ref="A1031:I1031"/>
    <mergeCell ref="A1033:I1033"/>
    <mergeCell ref="A1034:I1034"/>
    <mergeCell ref="A1050:I1050"/>
    <mergeCell ref="A1051:I1051"/>
    <mergeCell ref="A1053:I1053"/>
    <mergeCell ref="A1054:I1054"/>
    <mergeCell ref="A1055:J1055"/>
    <mergeCell ref="A1007:A1011"/>
    <mergeCell ref="A1012:I1012"/>
    <mergeCell ref="B1007:B1011"/>
    <mergeCell ref="G1020:G1021"/>
    <mergeCell ref="H1020:H1021"/>
    <mergeCell ref="J1020:J1021"/>
    <mergeCell ref="A1024:I1024"/>
    <mergeCell ref="A1027:J1027"/>
  </mergeCells>
  <phoneticPr fontId="55" type="noConversion"/>
  <printOptions horizontalCentered="1" verticalCentered="1"/>
  <pageMargins left="0.11811023622047245" right="0.11811023622047245" top="0.59055118110236227" bottom="0.15748031496062992" header="0.31496062992125984" footer="0.31496062992125984"/>
  <pageSetup paperSize="9" scale="74" fitToHeight="0" orientation="landscape" r:id="rId1"/>
  <headerFooter>
    <oddFooter>&amp;L&amp;7Azienda Unità Sanitaria Locale 4 - Teramo&amp;C&amp;10&amp;P/&amp;N&amp;R&amp;7Inventario BB.I. INDISPONIBILI aggiornato  al 31.12.2019</oddFooter>
  </headerFooter>
  <rowBreaks count="77" manualBreakCount="77">
    <brk id="11" max="16383" man="1"/>
    <brk id="41" max="16383" man="1"/>
    <brk id="42" max="10" man="1"/>
    <brk id="43" max="10" man="1"/>
    <brk id="73" max="16383" man="1"/>
    <brk id="88" max="16383" man="1"/>
    <brk id="100" max="16383" man="1"/>
    <brk id="128" max="16383" man="1"/>
    <brk id="153" max="10" man="1"/>
    <brk id="174" max="10" man="1"/>
    <brk id="196" max="10" man="1"/>
    <brk id="216" max="10" man="1"/>
    <brk id="235" max="16383" man="1"/>
    <brk id="262" max="10" man="1"/>
    <brk id="288" max="10" man="1"/>
    <brk id="301" max="10" man="1"/>
    <brk id="333" max="10" man="1"/>
    <brk id="352" max="10" man="1"/>
    <brk id="375" max="10" man="1"/>
    <brk id="376" max="16383" man="1"/>
    <brk id="395" max="10" man="1"/>
    <brk id="396" max="10" man="1"/>
    <brk id="417" max="10" man="1"/>
    <brk id="418" max="10" man="1"/>
    <brk id="419" max="10" man="1"/>
    <brk id="429" max="10" man="1"/>
    <brk id="455" max="10" man="1"/>
    <brk id="475" max="10" man="1"/>
    <brk id="493" max="10" man="1"/>
    <brk id="513" max="10" man="1"/>
    <brk id="514" max="10" man="1"/>
    <brk id="534" max="10" man="1"/>
    <brk id="535" max="10" man="1"/>
    <brk id="558" max="10" man="1"/>
    <brk id="559" max="10" man="1"/>
    <brk id="577" max="10" man="1"/>
    <brk id="596" max="10" man="1"/>
    <brk id="597" max="16383" man="1"/>
    <brk id="617" max="10" man="1"/>
    <brk id="618" max="16383" man="1"/>
    <brk id="636" max="10" man="1"/>
    <brk id="637" max="10" man="1"/>
    <brk id="656" max="10" man="1"/>
    <brk id="657" max="10" man="1"/>
    <brk id="678" max="10" man="1"/>
    <brk id="679" max="16383" man="1"/>
    <brk id="680" max="16383" man="1"/>
    <brk id="708" max="10" man="1"/>
    <brk id="741" max="10" man="1"/>
    <brk id="762" max="16383" man="1"/>
    <brk id="796" max="10" man="1"/>
    <brk id="823" max="10" man="1"/>
    <brk id="824" max="16383" man="1"/>
    <brk id="858" max="16383" man="1"/>
    <brk id="859" max="10" man="1"/>
    <brk id="879" max="10" man="1"/>
    <brk id="902" max="10" man="1"/>
    <brk id="903" max="16383" man="1"/>
    <brk id="904" max="16383" man="1"/>
    <brk id="915" max="10" man="1"/>
    <brk id="941" max="10" man="1"/>
    <brk id="956" max="10" man="1"/>
    <brk id="974" max="10" man="1"/>
    <brk id="999" max="10" man="1"/>
    <brk id="1013" max="10" man="1"/>
    <brk id="1014" max="10" man="1"/>
    <brk id="1035" max="10" man="1"/>
    <brk id="1036" max="10" man="1"/>
    <brk id="1055" max="10" man="1"/>
    <brk id="1056" max="16383" man="1"/>
    <brk id="1087" max="10" man="1"/>
    <brk id="1107" max="16383" man="1"/>
    <brk id="1125" max="10" man="1"/>
    <brk id="1126" max="16383" man="1"/>
    <brk id="1150" max="16383" man="1"/>
    <brk id="1151" max="10" man="1"/>
    <brk id="1171" max="10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3"/>
  <sheetViews>
    <sheetView tabSelected="1" view="pageBreakPreview" topLeftCell="A64" zoomScale="80" zoomScaleNormal="100" zoomScaleSheetLayoutView="80" workbookViewId="0">
      <selection activeCell="A1195" sqref="A1195:A1199"/>
    </sheetView>
  </sheetViews>
  <sheetFormatPr defaultColWidth="8.85546875" defaultRowHeight="15" x14ac:dyDescent="0.25"/>
  <cols>
    <col min="1" max="1" width="55.28515625" style="259" customWidth="1"/>
    <col min="2" max="2" width="25.140625" style="4" customWidth="1"/>
    <col min="3" max="3" width="28.42578125" style="4" customWidth="1"/>
    <col min="4" max="4" width="27.28515625" style="4" customWidth="1"/>
    <col min="5" max="5" width="24.28515625" style="4" hidden="1" customWidth="1"/>
    <col min="6" max="6" width="15.140625" customWidth="1"/>
    <col min="7" max="7" width="14.42578125" customWidth="1"/>
    <col min="8" max="8" width="23" customWidth="1"/>
    <col min="9" max="9" width="23.140625" customWidth="1"/>
    <col min="10" max="10" width="18" bestFit="1" customWidth="1"/>
    <col min="11" max="11" width="17.85546875" customWidth="1"/>
    <col min="13" max="13" width="25.28515625" customWidth="1"/>
  </cols>
  <sheetData>
    <row r="1" spans="1:9" s="181" customFormat="1" ht="41.25" customHeight="1" thickBot="1" x14ac:dyDescent="0.45">
      <c r="A1" s="958" t="s">
        <v>472</v>
      </c>
      <c r="B1" s="959"/>
      <c r="C1" s="959"/>
      <c r="D1" s="960"/>
      <c r="E1" s="320"/>
    </row>
    <row r="2" spans="1:9" s="181" customFormat="1" ht="42.75" customHeight="1" thickBot="1" x14ac:dyDescent="0.45">
      <c r="A2" s="182"/>
      <c r="B2" s="182"/>
      <c r="C2" s="182"/>
      <c r="D2" s="182"/>
      <c r="E2" s="182"/>
    </row>
    <row r="3" spans="1:9" s="183" customFormat="1" ht="24.75" customHeight="1" thickBot="1" x14ac:dyDescent="0.45">
      <c r="A3" s="955" t="s">
        <v>473</v>
      </c>
      <c r="B3" s="956"/>
      <c r="C3" s="956"/>
      <c r="D3" s="957"/>
      <c r="E3" s="286"/>
    </row>
    <row r="4" spans="1:9" s="184" customFormat="1" ht="49.5" customHeight="1" thickBot="1" x14ac:dyDescent="0.25">
      <c r="A4" s="282" t="s">
        <v>474</v>
      </c>
      <c r="B4" s="323" t="s">
        <v>475</v>
      </c>
      <c r="C4" s="324" t="s">
        <v>476</v>
      </c>
      <c r="D4" s="325" t="s">
        <v>477</v>
      </c>
      <c r="E4" s="287"/>
    </row>
    <row r="5" spans="1:9" s="186" customFormat="1" ht="28.5" customHeight="1" x14ac:dyDescent="0.2">
      <c r="A5" s="938" t="s">
        <v>478</v>
      </c>
      <c r="B5" s="972">
        <v>57.75</v>
      </c>
      <c r="C5" s="185">
        <v>571354.03</v>
      </c>
      <c r="D5" s="285">
        <v>47767824.630000003</v>
      </c>
      <c r="E5" s="342">
        <v>2017</v>
      </c>
      <c r="H5" s="361"/>
    </row>
    <row r="6" spans="1:9" s="186" customFormat="1" ht="16.5" customHeight="1" x14ac:dyDescent="0.2">
      <c r="A6" s="938"/>
      <c r="B6" s="972"/>
      <c r="C6" s="160"/>
      <c r="D6" s="289">
        <v>48273354.049999997</v>
      </c>
      <c r="E6" s="192">
        <v>41357685.479999997</v>
      </c>
      <c r="F6" s="337"/>
      <c r="G6" s="337"/>
      <c r="H6" s="337"/>
    </row>
    <row r="7" spans="1:9" s="186" customFormat="1" ht="26.25" customHeight="1" x14ac:dyDescent="0.2">
      <c r="A7" s="791"/>
      <c r="B7" s="973"/>
      <c r="C7" s="160"/>
      <c r="D7" s="290" t="s">
        <v>252</v>
      </c>
      <c r="E7" s="288"/>
    </row>
    <row r="8" spans="1:9" s="186" customFormat="1" ht="24.75" customHeight="1" x14ac:dyDescent="0.2">
      <c r="A8" s="790" t="s">
        <v>479</v>
      </c>
      <c r="B8" s="949">
        <v>0</v>
      </c>
      <c r="C8" s="85"/>
      <c r="D8" s="85">
        <v>579467</v>
      </c>
      <c r="E8" s="234"/>
    </row>
    <row r="9" spans="1:9" s="186" customFormat="1" ht="24.75" customHeight="1" x14ac:dyDescent="0.2">
      <c r="A9" s="938"/>
      <c r="B9" s="950"/>
      <c r="C9" s="160"/>
      <c r="D9" s="291">
        <v>384043.7</v>
      </c>
      <c r="E9" s="234"/>
    </row>
    <row r="10" spans="1:9" s="186" customFormat="1" ht="24.75" customHeight="1" x14ac:dyDescent="0.2">
      <c r="A10" s="791"/>
      <c r="B10" s="951"/>
      <c r="C10" s="160"/>
      <c r="D10" s="290" t="s">
        <v>252</v>
      </c>
      <c r="E10" s="234"/>
    </row>
    <row r="11" spans="1:9" s="186" customFormat="1" ht="20.25" customHeight="1" x14ac:dyDescent="0.2">
      <c r="A11" s="790" t="s">
        <v>480</v>
      </c>
      <c r="B11" s="949">
        <v>0</v>
      </c>
      <c r="C11" s="160"/>
      <c r="D11" s="35">
        <v>632269</v>
      </c>
      <c r="E11" s="108"/>
    </row>
    <row r="12" spans="1:9" s="186" customFormat="1" ht="27" customHeight="1" x14ac:dyDescent="0.2">
      <c r="A12" s="938"/>
      <c r="B12" s="950"/>
      <c r="C12" s="160"/>
      <c r="D12" s="289">
        <v>865425.76</v>
      </c>
      <c r="E12" s="192"/>
      <c r="G12" s="337"/>
      <c r="H12" s="337"/>
      <c r="I12" s="337"/>
    </row>
    <row r="13" spans="1:9" s="186" customFormat="1" ht="15.75" customHeight="1" x14ac:dyDescent="0.2">
      <c r="A13" s="791"/>
      <c r="B13" s="951"/>
      <c r="C13" s="160"/>
      <c r="D13" s="290" t="s">
        <v>252</v>
      </c>
      <c r="E13" s="192"/>
    </row>
    <row r="14" spans="1:9" s="193" customFormat="1" ht="8.25" customHeight="1" thickBot="1" x14ac:dyDescent="0.25">
      <c r="A14" s="326"/>
      <c r="B14" s="190"/>
      <c r="C14" s="191"/>
      <c r="D14" s="191"/>
      <c r="E14" s="192"/>
    </row>
    <row r="15" spans="1:9" s="159" customFormat="1" ht="25.5" customHeight="1" x14ac:dyDescent="0.2">
      <c r="A15" s="327" t="s">
        <v>481</v>
      </c>
      <c r="B15" s="194">
        <f>SUM(B5:B11)</f>
        <v>57.75</v>
      </c>
      <c r="C15" s="195"/>
      <c r="D15" s="294"/>
      <c r="E15" s="292"/>
    </row>
    <row r="16" spans="1:9" s="159" customFormat="1" ht="26.25" customHeight="1" x14ac:dyDescent="0.2">
      <c r="A16" s="328" t="s">
        <v>482</v>
      </c>
      <c r="B16" s="94"/>
      <c r="C16" s="196">
        <f>C5</f>
        <v>571354.03</v>
      </c>
      <c r="D16" s="295">
        <f>D5+D8+D11</f>
        <v>48979560.630000003</v>
      </c>
      <c r="E16" s="292"/>
    </row>
    <row r="17" spans="1:8" s="159" customFormat="1" ht="27.75" customHeight="1" x14ac:dyDescent="0.2">
      <c r="A17" s="329" t="s">
        <v>483</v>
      </c>
      <c r="B17" s="197"/>
      <c r="C17" s="197"/>
      <c r="D17" s="347">
        <f>D6+D9+D12</f>
        <v>49522823.509999998</v>
      </c>
      <c r="E17" s="292"/>
    </row>
    <row r="18" spans="1:8" s="200" customFormat="1" ht="25.5" customHeight="1" thickBot="1" x14ac:dyDescent="0.25">
      <c r="A18" s="198" t="s">
        <v>119</v>
      </c>
      <c r="B18" s="199">
        <f>SUM(B15:B17)</f>
        <v>57.75</v>
      </c>
      <c r="C18" s="199">
        <f>SUM(C15:C17)</f>
        <v>571354.03</v>
      </c>
      <c r="D18" s="348">
        <f>SUM(D15:D17)</f>
        <v>98502384.140000001</v>
      </c>
      <c r="E18" s="293"/>
    </row>
    <row r="19" spans="1:8" s="181" customFormat="1" ht="32.25" customHeight="1" thickBot="1" x14ac:dyDescent="0.45">
      <c r="A19" s="968" t="s">
        <v>472</v>
      </c>
      <c r="B19" s="969"/>
      <c r="C19" s="969"/>
      <c r="D19" s="970"/>
      <c r="E19" s="319"/>
    </row>
    <row r="20" spans="1:8" s="181" customFormat="1" ht="9.75" customHeight="1" thickBot="1" x14ac:dyDescent="0.45">
      <c r="A20" s="182"/>
      <c r="B20" s="182"/>
      <c r="C20" s="182"/>
      <c r="D20" s="182"/>
      <c r="E20" s="182"/>
    </row>
    <row r="21" spans="1:8" s="183" customFormat="1" ht="28.5" customHeight="1" thickBot="1" x14ac:dyDescent="0.45">
      <c r="A21" s="958" t="s">
        <v>484</v>
      </c>
      <c r="B21" s="959"/>
      <c r="C21" s="959"/>
      <c r="D21" s="960"/>
      <c r="E21" s="286"/>
    </row>
    <row r="22" spans="1:8" s="184" customFormat="1" ht="46.5" customHeight="1" thickBot="1" x14ac:dyDescent="0.25">
      <c r="A22" s="282" t="s">
        <v>474</v>
      </c>
      <c r="B22" s="323" t="s">
        <v>475</v>
      </c>
      <c r="C22" s="324" t="s">
        <v>476</v>
      </c>
      <c r="D22" s="315" t="s">
        <v>477</v>
      </c>
      <c r="E22" s="287"/>
    </row>
    <row r="23" spans="1:8" s="186" customFormat="1" ht="19.5" customHeight="1" x14ac:dyDescent="0.2">
      <c r="A23" s="938" t="s">
        <v>485</v>
      </c>
      <c r="B23" s="205">
        <v>313.5</v>
      </c>
      <c r="C23" s="185">
        <v>85448.84</v>
      </c>
      <c r="D23" s="85">
        <v>19708689.539999999</v>
      </c>
      <c r="E23" s="342">
        <v>2017</v>
      </c>
      <c r="H23" s="80"/>
    </row>
    <row r="24" spans="1:8" s="186" customFormat="1" ht="16.5" customHeight="1" x14ac:dyDescent="0.2">
      <c r="A24" s="961"/>
      <c r="B24" s="206">
        <v>108000</v>
      </c>
      <c r="C24" s="160"/>
      <c r="D24" s="289">
        <v>10641372.859999999</v>
      </c>
      <c r="E24" s="192">
        <v>8171293.2999999998</v>
      </c>
      <c r="F24" s="81"/>
      <c r="G24" s="337"/>
      <c r="H24" s="337"/>
    </row>
    <row r="25" spans="1:8" s="186" customFormat="1" ht="18" customHeight="1" x14ac:dyDescent="0.2">
      <c r="A25" s="962"/>
      <c r="B25" s="207" t="s">
        <v>486</v>
      </c>
      <c r="C25" s="160"/>
      <c r="D25" s="289" t="s">
        <v>252</v>
      </c>
      <c r="E25" s="288"/>
      <c r="F25" s="337"/>
      <c r="G25" s="337"/>
    </row>
    <row r="26" spans="1:8" s="186" customFormat="1" ht="20.25" customHeight="1" x14ac:dyDescent="0.2">
      <c r="A26" s="790" t="s">
        <v>487</v>
      </c>
      <c r="B26" s="208">
        <v>0</v>
      </c>
      <c r="C26" s="85"/>
      <c r="D26" s="85">
        <v>290529</v>
      </c>
      <c r="E26" s="234"/>
      <c r="F26" s="337"/>
      <c r="G26" s="337"/>
    </row>
    <row r="27" spans="1:8" s="186" customFormat="1" ht="20.25" customHeight="1" x14ac:dyDescent="0.2">
      <c r="A27" s="938"/>
      <c r="B27" s="208"/>
      <c r="C27" s="85"/>
      <c r="D27" s="618">
        <v>273691</v>
      </c>
      <c r="E27" s="234"/>
      <c r="F27" s="337"/>
      <c r="G27" s="337"/>
    </row>
    <row r="28" spans="1:8" s="186" customFormat="1" ht="20.25" customHeight="1" x14ac:dyDescent="0.2">
      <c r="A28" s="791"/>
      <c r="B28" s="208"/>
      <c r="C28" s="85"/>
      <c r="D28" s="618" t="s">
        <v>252</v>
      </c>
      <c r="E28" s="234"/>
      <c r="F28" s="337"/>
      <c r="G28" s="337"/>
    </row>
    <row r="29" spans="1:8" s="186" customFormat="1" ht="19.5" customHeight="1" x14ac:dyDescent="0.2">
      <c r="A29" s="330" t="s">
        <v>488</v>
      </c>
      <c r="B29" s="209">
        <v>0</v>
      </c>
      <c r="C29" s="85"/>
      <c r="D29" s="85">
        <v>772509</v>
      </c>
      <c r="E29" s="234"/>
      <c r="F29" s="337"/>
      <c r="G29" s="337"/>
    </row>
    <row r="30" spans="1:8" s="186" customFormat="1" ht="30" customHeight="1" x14ac:dyDescent="0.2">
      <c r="A30" s="790" t="s">
        <v>489</v>
      </c>
      <c r="B30" s="965">
        <v>0</v>
      </c>
      <c r="C30" s="85"/>
      <c r="D30" s="85">
        <v>251618</v>
      </c>
      <c r="E30" s="234"/>
      <c r="F30" s="337"/>
      <c r="G30" s="337"/>
    </row>
    <row r="31" spans="1:8" s="186" customFormat="1" ht="27.75" customHeight="1" x14ac:dyDescent="0.2">
      <c r="A31" s="938"/>
      <c r="B31" s="966"/>
      <c r="C31" s="85"/>
      <c r="D31" s="291">
        <v>2929947.53</v>
      </c>
      <c r="E31" s="234"/>
      <c r="F31" s="337"/>
      <c r="G31" s="337"/>
    </row>
    <row r="32" spans="1:8" s="186" customFormat="1" ht="27.75" customHeight="1" x14ac:dyDescent="0.2">
      <c r="A32" s="791"/>
      <c r="B32" s="967"/>
      <c r="C32" s="85"/>
      <c r="D32" s="291" t="s">
        <v>252</v>
      </c>
      <c r="E32" s="234"/>
      <c r="F32" s="337"/>
      <c r="G32" s="337"/>
    </row>
    <row r="33" spans="1:7" s="186" customFormat="1" ht="23.25" customHeight="1" x14ac:dyDescent="0.2">
      <c r="A33" s="790" t="s">
        <v>490</v>
      </c>
      <c r="B33" s="965">
        <v>0</v>
      </c>
      <c r="C33" s="85"/>
      <c r="D33" s="85">
        <v>885724</v>
      </c>
      <c r="E33" s="234"/>
      <c r="G33" s="337"/>
    </row>
    <row r="34" spans="1:7" s="186" customFormat="1" ht="16.5" customHeight="1" x14ac:dyDescent="0.2">
      <c r="A34" s="938"/>
      <c r="B34" s="966"/>
      <c r="C34" s="160"/>
      <c r="D34" s="289">
        <v>975529.79</v>
      </c>
      <c r="E34" s="288"/>
    </row>
    <row r="35" spans="1:7" s="186" customFormat="1" ht="15.75" customHeight="1" x14ac:dyDescent="0.2">
      <c r="A35" s="791"/>
      <c r="B35" s="967"/>
      <c r="C35" s="160"/>
      <c r="D35" s="289" t="s">
        <v>252</v>
      </c>
      <c r="E35" s="288"/>
    </row>
    <row r="36" spans="1:7" s="186" customFormat="1" ht="19.5" customHeight="1" x14ac:dyDescent="0.2">
      <c r="A36" s="330" t="s">
        <v>491</v>
      </c>
      <c r="B36" s="35">
        <v>0</v>
      </c>
      <c r="C36" s="188"/>
      <c r="D36" s="85">
        <v>518853</v>
      </c>
      <c r="E36" s="234"/>
    </row>
    <row r="37" spans="1:7" s="186" customFormat="1" ht="17.25" customHeight="1" x14ac:dyDescent="0.2">
      <c r="A37" s="331" t="s">
        <v>492</v>
      </c>
      <c r="B37" s="212">
        <v>0</v>
      </c>
      <c r="C37" s="213"/>
      <c r="D37" s="85">
        <v>409536</v>
      </c>
      <c r="E37" s="234"/>
    </row>
    <row r="38" spans="1:7" s="186" customFormat="1" ht="17.25" customHeight="1" x14ac:dyDescent="0.2">
      <c r="A38" s="790" t="s">
        <v>493</v>
      </c>
      <c r="B38" s="971">
        <v>0</v>
      </c>
      <c r="C38" s="85"/>
      <c r="D38" s="296"/>
      <c r="E38" s="234"/>
    </row>
    <row r="39" spans="1:7" s="186" customFormat="1" ht="17.25" customHeight="1" x14ac:dyDescent="0.2">
      <c r="A39" s="938"/>
      <c r="B39" s="971"/>
      <c r="C39" s="188"/>
      <c r="D39" s="297">
        <v>347952.27</v>
      </c>
      <c r="E39" s="234"/>
      <c r="G39" s="337"/>
    </row>
    <row r="40" spans="1:7" s="186" customFormat="1" ht="24" customHeight="1" x14ac:dyDescent="0.2">
      <c r="A40" s="791"/>
      <c r="B40" s="971"/>
      <c r="C40" s="214"/>
      <c r="D40" s="298" t="s">
        <v>252</v>
      </c>
      <c r="E40" s="288"/>
    </row>
    <row r="41" spans="1:7" s="186" customFormat="1" ht="6.75" customHeight="1" thickBot="1" x14ac:dyDescent="0.25">
      <c r="A41" s="332"/>
      <c r="B41" s="81"/>
      <c r="C41" s="333"/>
      <c r="D41" s="333"/>
      <c r="E41" s="216"/>
    </row>
    <row r="42" spans="1:7" s="159" customFormat="1" ht="18.75" customHeight="1" x14ac:dyDescent="0.2">
      <c r="A42" s="980" t="s">
        <v>481</v>
      </c>
      <c r="B42" s="981">
        <f>B23</f>
        <v>313.5</v>
      </c>
      <c r="C42" s="981">
        <v>0</v>
      </c>
      <c r="D42" s="982"/>
      <c r="E42" s="292"/>
      <c r="F42" s="344"/>
      <c r="G42" s="344"/>
    </row>
    <row r="43" spans="1:7" s="218" customFormat="1" ht="18.75" customHeight="1" x14ac:dyDescent="0.2">
      <c r="A43" s="983" t="s">
        <v>494</v>
      </c>
      <c r="B43" s="978">
        <v>108000</v>
      </c>
      <c r="C43" s="978">
        <v>0</v>
      </c>
      <c r="D43" s="984"/>
      <c r="E43" s="299"/>
    </row>
    <row r="44" spans="1:7" s="159" customFormat="1" ht="18.75" customHeight="1" x14ac:dyDescent="0.2">
      <c r="A44" s="985" t="s">
        <v>495</v>
      </c>
      <c r="B44" s="977">
        <v>0</v>
      </c>
      <c r="C44" s="977">
        <f>C23+C26+C29+C30+C33+C36+C37+C40</f>
        <v>85448.84</v>
      </c>
      <c r="D44" s="986">
        <f>D23+D26+D29+D30+D33+D36+D37+D38</f>
        <v>22837458.539999999</v>
      </c>
      <c r="E44" s="292"/>
      <c r="F44" s="344"/>
      <c r="G44" s="344"/>
    </row>
    <row r="45" spans="1:7" s="159" customFormat="1" ht="17.25" customHeight="1" x14ac:dyDescent="0.2">
      <c r="A45" s="987" t="s">
        <v>483</v>
      </c>
      <c r="B45" s="979">
        <v>0</v>
      </c>
      <c r="C45" s="979"/>
      <c r="D45" s="988">
        <f>D24+D27+D31+D34+D39</f>
        <v>15168493.449999999</v>
      </c>
      <c r="E45" s="292"/>
      <c r="F45" s="344"/>
      <c r="G45" s="344"/>
    </row>
    <row r="46" spans="1:7" s="200" customFormat="1" ht="20.25" customHeight="1" thickBot="1" x14ac:dyDescent="0.25">
      <c r="A46" s="989" t="s">
        <v>119</v>
      </c>
      <c r="B46" s="990">
        <f>SUM(B42:B45)</f>
        <v>108313.5</v>
      </c>
      <c r="C46" s="990">
        <f>SUM(C42:C45)</f>
        <v>85448.84</v>
      </c>
      <c r="D46" s="991">
        <f>SUM(D42:D45)</f>
        <v>38005951.989999995</v>
      </c>
      <c r="E46" s="293"/>
    </row>
    <row r="47" spans="1:7" s="181" customFormat="1" ht="41.25" customHeight="1" thickBot="1" x14ac:dyDescent="0.45">
      <c r="A47" s="974" t="s">
        <v>472</v>
      </c>
      <c r="B47" s="975"/>
      <c r="C47" s="975"/>
      <c r="D47" s="976"/>
      <c r="E47" s="321"/>
      <c r="G47" s="627"/>
    </row>
    <row r="48" spans="1:7" s="181" customFormat="1" ht="42.75" customHeight="1" thickBot="1" x14ac:dyDescent="0.45">
      <c r="A48" s="182"/>
      <c r="B48" s="182"/>
      <c r="C48" s="182"/>
      <c r="D48" s="182"/>
      <c r="E48" s="182"/>
    </row>
    <row r="49" spans="1:9" s="183" customFormat="1" ht="30" customHeight="1" thickBot="1" x14ac:dyDescent="0.45">
      <c r="A49" s="955" t="s">
        <v>496</v>
      </c>
      <c r="B49" s="956"/>
      <c r="C49" s="956"/>
      <c r="D49" s="957"/>
      <c r="E49" s="286"/>
    </row>
    <row r="50" spans="1:9" s="184" customFormat="1" ht="47.25" customHeight="1" thickBot="1" x14ac:dyDescent="0.25">
      <c r="A50" s="282" t="s">
        <v>474</v>
      </c>
      <c r="B50" s="323" t="s">
        <v>475</v>
      </c>
      <c r="C50" s="324" t="s">
        <v>476</v>
      </c>
      <c r="D50" s="315" t="s">
        <v>477</v>
      </c>
      <c r="E50" s="338"/>
    </row>
    <row r="51" spans="1:9" s="186" customFormat="1" ht="21.75" customHeight="1" x14ac:dyDescent="0.2">
      <c r="A51" s="938" t="s">
        <v>497</v>
      </c>
      <c r="B51" s="972">
        <v>8338.34</v>
      </c>
      <c r="C51" s="185">
        <v>160215</v>
      </c>
      <c r="D51" s="85">
        <v>10632871.57</v>
      </c>
      <c r="E51" s="186">
        <v>2017</v>
      </c>
    </row>
    <row r="52" spans="1:9" s="186" customFormat="1" ht="24.75" customHeight="1" x14ac:dyDescent="0.2">
      <c r="A52" s="938"/>
      <c r="B52" s="972"/>
      <c r="C52" s="160"/>
      <c r="D52" s="289">
        <v>6956724</v>
      </c>
      <c r="E52" s="337">
        <v>5948456.9500000002</v>
      </c>
      <c r="F52" s="337"/>
      <c r="G52" s="337"/>
      <c r="H52" s="337"/>
      <c r="I52" s="337"/>
    </row>
    <row r="53" spans="1:9" s="186" customFormat="1" ht="25.5" customHeight="1" x14ac:dyDescent="0.2">
      <c r="A53" s="791"/>
      <c r="B53" s="973"/>
      <c r="C53" s="160"/>
      <c r="D53" s="290" t="s">
        <v>252</v>
      </c>
      <c r="E53" s="288"/>
    </row>
    <row r="54" spans="1:9" s="186" customFormat="1" ht="12.75" x14ac:dyDescent="0.2">
      <c r="A54" s="790" t="s">
        <v>498</v>
      </c>
      <c r="B54" s="965">
        <v>0</v>
      </c>
      <c r="C54" s="187">
        <v>353117.85</v>
      </c>
      <c r="D54" s="221"/>
      <c r="E54" s="288"/>
    </row>
    <row r="55" spans="1:9" s="186" customFormat="1" ht="30" customHeight="1" x14ac:dyDescent="0.2">
      <c r="A55" s="791"/>
      <c r="B55" s="967"/>
      <c r="C55" s="220" t="s">
        <v>252</v>
      </c>
      <c r="D55" s="222"/>
      <c r="E55" s="288"/>
    </row>
    <row r="56" spans="1:9" s="186" customFormat="1" ht="21" customHeight="1" x14ac:dyDescent="0.2">
      <c r="A56" s="790" t="s">
        <v>499</v>
      </c>
      <c r="B56" s="965">
        <v>0</v>
      </c>
      <c r="C56" s="35">
        <v>9554.4500000000007</v>
      </c>
      <c r="D56" s="35">
        <v>382797.85</v>
      </c>
      <c r="E56" s="288"/>
      <c r="H56" s="362"/>
    </row>
    <row r="57" spans="1:9" s="186" customFormat="1" ht="21" customHeight="1" x14ac:dyDescent="0.2">
      <c r="A57" s="938"/>
      <c r="B57" s="966"/>
      <c r="C57" s="35"/>
      <c r="D57" s="289">
        <v>52708.75</v>
      </c>
      <c r="E57" s="288"/>
      <c r="F57" s="337"/>
      <c r="G57" s="337"/>
      <c r="H57" s="337"/>
    </row>
    <row r="58" spans="1:9" s="186" customFormat="1" ht="20.25" customHeight="1" x14ac:dyDescent="0.2">
      <c r="A58" s="938"/>
      <c r="B58" s="966"/>
      <c r="C58" s="160"/>
      <c r="D58" s="290" t="s">
        <v>252</v>
      </c>
      <c r="E58" s="288"/>
      <c r="F58" s="337"/>
    </row>
    <row r="59" spans="1:9" s="186" customFormat="1" ht="21" customHeight="1" x14ac:dyDescent="0.2">
      <c r="A59" s="938"/>
      <c r="B59" s="966"/>
      <c r="C59" s="35"/>
      <c r="D59" s="289">
        <v>394889.84</v>
      </c>
      <c r="E59" s="288"/>
      <c r="F59" s="337"/>
      <c r="G59" s="337"/>
      <c r="H59" s="337"/>
    </row>
    <row r="60" spans="1:9" s="186" customFormat="1" ht="20.25" customHeight="1" x14ac:dyDescent="0.2">
      <c r="A60" s="791"/>
      <c r="B60" s="967"/>
      <c r="C60" s="160"/>
      <c r="D60" s="290" t="s">
        <v>252</v>
      </c>
      <c r="E60" s="288"/>
      <c r="F60" s="337"/>
    </row>
    <row r="61" spans="1:9" s="224" customFormat="1" ht="12.75" customHeight="1" thickBot="1" x14ac:dyDescent="0.25">
      <c r="A61" s="326"/>
      <c r="B61" s="190"/>
      <c r="C61" s="191"/>
      <c r="D61" s="191"/>
      <c r="E61" s="216"/>
    </row>
    <row r="62" spans="1:9" s="200" customFormat="1" ht="24" customHeight="1" x14ac:dyDescent="0.2">
      <c r="A62" s="327" t="s">
        <v>481</v>
      </c>
      <c r="B62" s="194">
        <f>SUM(B51:B60)</f>
        <v>8338.34</v>
      </c>
      <c r="C62" s="194"/>
      <c r="D62" s="300"/>
      <c r="E62" s="293"/>
    </row>
    <row r="63" spans="1:9" s="200" customFormat="1" ht="23.25" customHeight="1" x14ac:dyDescent="0.2">
      <c r="A63" s="328" t="s">
        <v>495</v>
      </c>
      <c r="B63" s="94"/>
      <c r="C63" s="94">
        <f>C51+C56</f>
        <v>169769.45</v>
      </c>
      <c r="D63" s="302">
        <f>D51+D56</f>
        <v>11015669.42</v>
      </c>
      <c r="E63" s="293"/>
    </row>
    <row r="64" spans="1:9" s="200" customFormat="1" ht="24" customHeight="1" x14ac:dyDescent="0.2">
      <c r="A64" s="329" t="s">
        <v>483</v>
      </c>
      <c r="B64" s="197"/>
      <c r="C64" s="226">
        <f>C54</f>
        <v>353117.85</v>
      </c>
      <c r="D64" s="349">
        <f>D52+D57+D59</f>
        <v>7404322.5899999999</v>
      </c>
      <c r="E64" s="293"/>
      <c r="G64" s="619"/>
      <c r="H64" s="280"/>
    </row>
    <row r="65" spans="1:11" s="200" customFormat="1" ht="18.75" customHeight="1" thickBot="1" x14ac:dyDescent="0.25">
      <c r="A65" s="198" t="s">
        <v>119</v>
      </c>
      <c r="B65" s="199">
        <f>SUM(B62:B64)</f>
        <v>8338.34</v>
      </c>
      <c r="C65" s="199">
        <f>SUM(C62:C64)</f>
        <v>522887.3</v>
      </c>
      <c r="D65" s="348">
        <f>SUM(D63:D64)</f>
        <v>18419992.009999998</v>
      </c>
      <c r="E65" s="293"/>
    </row>
    <row r="66" spans="1:11" s="204" customFormat="1" ht="15" customHeight="1" thickBot="1" x14ac:dyDescent="0.3">
      <c r="A66" s="201"/>
      <c r="B66" s="202"/>
      <c r="C66" s="202"/>
      <c r="D66" s="202"/>
      <c r="E66" s="203"/>
    </row>
    <row r="67" spans="1:11" s="181" customFormat="1" ht="41.25" customHeight="1" thickBot="1" x14ac:dyDescent="0.45">
      <c r="A67" s="958" t="s">
        <v>472</v>
      </c>
      <c r="B67" s="959"/>
      <c r="C67" s="959"/>
      <c r="D67" s="960"/>
      <c r="E67" s="321"/>
      <c r="G67" s="627"/>
    </row>
    <row r="68" spans="1:11" s="181" customFormat="1" ht="18.75" customHeight="1" thickBot="1" x14ac:dyDescent="0.45">
      <c r="A68" s="182"/>
      <c r="B68" s="182"/>
      <c r="C68" s="182"/>
      <c r="D68" s="182"/>
      <c r="E68" s="182"/>
    </row>
    <row r="69" spans="1:11" s="183" customFormat="1" ht="28.5" customHeight="1" thickBot="1" x14ac:dyDescent="0.45">
      <c r="A69" s="955" t="s">
        <v>500</v>
      </c>
      <c r="B69" s="956"/>
      <c r="C69" s="956"/>
      <c r="D69" s="957"/>
      <c r="E69" s="286"/>
    </row>
    <row r="70" spans="1:11" s="184" customFormat="1" ht="63.75" customHeight="1" thickBot="1" x14ac:dyDescent="0.25">
      <c r="A70" s="282" t="s">
        <v>474</v>
      </c>
      <c r="B70" s="323" t="s">
        <v>475</v>
      </c>
      <c r="C70" s="324" t="s">
        <v>476</v>
      </c>
      <c r="D70" s="315" t="s">
        <v>477</v>
      </c>
      <c r="E70" s="304"/>
      <c r="G70" s="620"/>
    </row>
    <row r="71" spans="1:11" s="186" customFormat="1" ht="15.75" customHeight="1" x14ac:dyDescent="0.2">
      <c r="A71" s="938" t="s">
        <v>501</v>
      </c>
      <c r="B71" s="963">
        <v>13231.62</v>
      </c>
      <c r="C71" s="305"/>
      <c r="D71" s="227">
        <v>11044696.16</v>
      </c>
      <c r="E71" s="223"/>
      <c r="F71" s="281"/>
    </row>
    <row r="72" spans="1:11" s="186" customFormat="1" ht="15.75" customHeight="1" x14ac:dyDescent="0.2">
      <c r="A72" s="938"/>
      <c r="B72" s="964"/>
      <c r="C72" s="227"/>
      <c r="D72" s="227"/>
      <c r="E72" s="343">
        <v>2017</v>
      </c>
      <c r="H72" s="80"/>
    </row>
    <row r="73" spans="1:11" s="186" customFormat="1" ht="27.75" customHeight="1" x14ac:dyDescent="0.2">
      <c r="A73" s="961"/>
      <c r="B73" s="228">
        <v>165266.21</v>
      </c>
      <c r="C73" s="160"/>
      <c r="D73" s="306">
        <v>2797911.75</v>
      </c>
      <c r="E73" s="223">
        <v>2132758.77</v>
      </c>
      <c r="G73" s="337"/>
      <c r="H73" s="337"/>
    </row>
    <row r="74" spans="1:11" s="186" customFormat="1" ht="31.5" customHeight="1" x14ac:dyDescent="0.2">
      <c r="A74" s="962"/>
      <c r="B74" s="229" t="s">
        <v>486</v>
      </c>
      <c r="C74" s="160"/>
      <c r="D74" s="306" t="s">
        <v>252</v>
      </c>
      <c r="E74" s="223"/>
    </row>
    <row r="75" spans="1:11" s="186" customFormat="1" ht="22.5" customHeight="1" x14ac:dyDescent="0.2">
      <c r="A75" s="790" t="s">
        <v>502</v>
      </c>
      <c r="B75" s="939"/>
      <c r="C75" s="230">
        <v>0</v>
      </c>
      <c r="D75" s="284"/>
      <c r="E75" s="223"/>
      <c r="H75" s="80"/>
      <c r="K75" s="281"/>
    </row>
    <row r="76" spans="1:11" s="186" customFormat="1" ht="22.5" customHeight="1" x14ac:dyDescent="0.2">
      <c r="A76" s="938"/>
      <c r="B76" s="940"/>
      <c r="C76" s="230"/>
      <c r="D76" s="306">
        <v>963853.08</v>
      </c>
      <c r="E76" s="223">
        <v>817862.09</v>
      </c>
      <c r="F76" s="337"/>
      <c r="G76" s="337"/>
      <c r="H76" s="337"/>
      <c r="K76" s="281"/>
    </row>
    <row r="77" spans="1:11" s="186" customFormat="1" ht="22.5" customHeight="1" x14ac:dyDescent="0.2">
      <c r="A77" s="791"/>
      <c r="B77" s="941"/>
      <c r="C77" s="230"/>
      <c r="D77" s="307" t="s">
        <v>252</v>
      </c>
      <c r="E77" s="223"/>
      <c r="K77" s="281"/>
    </row>
    <row r="78" spans="1:11" s="186" customFormat="1" ht="19.5" customHeight="1" x14ac:dyDescent="0.2">
      <c r="A78" s="790" t="s">
        <v>503</v>
      </c>
      <c r="B78" s="283">
        <v>0</v>
      </c>
      <c r="C78" s="221"/>
      <c r="D78" s="221"/>
      <c r="E78" s="216"/>
      <c r="H78" s="80"/>
    </row>
    <row r="79" spans="1:11" s="186" customFormat="1" ht="16.5" customHeight="1" x14ac:dyDescent="0.2">
      <c r="A79" s="938"/>
      <c r="B79" s="231"/>
      <c r="C79" s="160"/>
      <c r="D79" s="306">
        <v>729880.98</v>
      </c>
      <c r="E79" s="223">
        <v>719308.79</v>
      </c>
      <c r="F79" s="337"/>
      <c r="H79" s="337"/>
    </row>
    <row r="80" spans="1:11" s="186" customFormat="1" ht="18" customHeight="1" x14ac:dyDescent="0.2">
      <c r="A80" s="791"/>
      <c r="B80" s="231"/>
      <c r="C80" s="160"/>
      <c r="D80" s="306" t="s">
        <v>252</v>
      </c>
      <c r="E80" s="223"/>
    </row>
    <row r="81" spans="1:8" s="186" customFormat="1" ht="15.75" customHeight="1" x14ac:dyDescent="0.2">
      <c r="A81" s="790" t="s">
        <v>504</v>
      </c>
      <c r="B81" s="212">
        <v>0</v>
      </c>
      <c r="C81" s="160"/>
      <c r="D81" s="85">
        <v>1345227</v>
      </c>
      <c r="E81" s="303">
        <v>1345227</v>
      </c>
      <c r="H81" s="80"/>
    </row>
    <row r="82" spans="1:8" s="186" customFormat="1" ht="15.75" customHeight="1" x14ac:dyDescent="0.2">
      <c r="A82" s="791"/>
      <c r="B82" s="212"/>
      <c r="C82" s="232" t="s">
        <v>252</v>
      </c>
      <c r="D82" s="306">
        <v>110663.52</v>
      </c>
      <c r="E82" s="303"/>
      <c r="F82" s="337"/>
      <c r="G82" s="337"/>
      <c r="H82" s="337"/>
    </row>
    <row r="83" spans="1:8" s="186" customFormat="1" ht="15.75" customHeight="1" x14ac:dyDescent="0.2">
      <c r="A83" s="790" t="s">
        <v>505</v>
      </c>
      <c r="B83" s="189"/>
      <c r="C83" s="210">
        <v>1063193.43</v>
      </c>
      <c r="D83" s="85"/>
      <c r="E83" s="303"/>
    </row>
    <row r="84" spans="1:8" s="186" customFormat="1" ht="15.75" customHeight="1" x14ac:dyDescent="0.2">
      <c r="A84" s="791"/>
      <c r="B84" s="230">
        <v>0</v>
      </c>
      <c r="C84" s="211" t="s">
        <v>252</v>
      </c>
      <c r="D84" s="85"/>
      <c r="E84" s="303"/>
    </row>
    <row r="85" spans="1:8" s="159" customFormat="1" ht="15.75" customHeight="1" x14ac:dyDescent="0.2">
      <c r="A85" s="790" t="s">
        <v>506</v>
      </c>
      <c r="B85" s="949">
        <v>0</v>
      </c>
      <c r="C85" s="233"/>
      <c r="D85" s="85"/>
      <c r="E85" s="234"/>
      <c r="F85" s="344"/>
      <c r="G85" s="344"/>
    </row>
    <row r="86" spans="1:8" s="159" customFormat="1" ht="15.75" customHeight="1" x14ac:dyDescent="0.2">
      <c r="A86" s="938"/>
      <c r="B86" s="950"/>
      <c r="C86" s="210">
        <v>348086.68</v>
      </c>
      <c r="D86" s="85"/>
      <c r="E86" s="234"/>
      <c r="F86" s="344"/>
      <c r="G86" s="344"/>
    </row>
    <row r="87" spans="1:8" s="159" customFormat="1" ht="15.75" customHeight="1" x14ac:dyDescent="0.2">
      <c r="A87" s="791"/>
      <c r="B87" s="951"/>
      <c r="C87" s="211" t="s">
        <v>507</v>
      </c>
      <c r="D87" s="85"/>
      <c r="E87" s="234"/>
      <c r="F87" s="344"/>
      <c r="G87" s="344"/>
    </row>
    <row r="88" spans="1:8" s="159" customFormat="1" ht="12" customHeight="1" thickBot="1" x14ac:dyDescent="0.25">
      <c r="A88" s="215"/>
      <c r="B88" s="81"/>
      <c r="C88" s="168"/>
      <c r="D88" s="168"/>
      <c r="E88" s="234"/>
      <c r="F88" s="344"/>
      <c r="G88" s="344"/>
    </row>
    <row r="89" spans="1:8" s="200" customFormat="1" ht="24" customHeight="1" x14ac:dyDescent="0.2">
      <c r="A89" s="327" t="s">
        <v>481</v>
      </c>
      <c r="B89" s="194">
        <f>B71</f>
        <v>13231.62</v>
      </c>
      <c r="C89" s="309"/>
      <c r="D89" s="300"/>
      <c r="E89" s="292"/>
    </row>
    <row r="90" spans="1:8" s="235" customFormat="1" ht="28.5" customHeight="1" x14ac:dyDescent="0.2">
      <c r="A90" s="334" t="s">
        <v>508</v>
      </c>
      <c r="B90" s="217">
        <v>165266.21</v>
      </c>
      <c r="C90" s="308"/>
      <c r="D90" s="301"/>
      <c r="E90" s="299"/>
      <c r="F90" s="263"/>
      <c r="G90" s="263"/>
    </row>
    <row r="91" spans="1:8" s="200" customFormat="1" ht="18.75" customHeight="1" x14ac:dyDescent="0.2">
      <c r="A91" s="328" t="s">
        <v>495</v>
      </c>
      <c r="B91" s="94"/>
      <c r="C91" s="248"/>
      <c r="D91" s="295">
        <f>D71+D75+D78+D81</f>
        <v>12389923.16</v>
      </c>
      <c r="E91" s="292"/>
      <c r="F91" s="264"/>
      <c r="G91" s="264"/>
    </row>
    <row r="92" spans="1:8" s="237" customFormat="1" ht="23.25" customHeight="1" x14ac:dyDescent="0.2">
      <c r="A92" s="329" t="s">
        <v>483</v>
      </c>
      <c r="B92" s="197"/>
      <c r="C92" s="226">
        <f>C83+C86</f>
        <v>1411280.1099999999</v>
      </c>
      <c r="D92" s="349">
        <f>D73+D76+D79+D82</f>
        <v>4602309.33</v>
      </c>
      <c r="E92" s="292"/>
      <c r="F92" s="621"/>
      <c r="G92" s="631"/>
    </row>
    <row r="93" spans="1:8" s="200" customFormat="1" ht="20.25" customHeight="1" thickBot="1" x14ac:dyDescent="0.25">
      <c r="A93" s="198" t="s">
        <v>119</v>
      </c>
      <c r="B93" s="199">
        <f>SUM(B89:B92)</f>
        <v>178497.83</v>
      </c>
      <c r="C93" s="199">
        <f>SUM(C89:C92)</f>
        <v>1411280.1099999999</v>
      </c>
      <c r="D93" s="348">
        <f>SUM(D91:D92)</f>
        <v>16992232.490000002</v>
      </c>
      <c r="E93" s="293"/>
    </row>
    <row r="94" spans="1:8" s="113" customFormat="1" ht="14.25" customHeight="1" thickBot="1" x14ac:dyDescent="0.3">
      <c r="A94" s="201"/>
      <c r="B94" s="238"/>
      <c r="C94" s="238"/>
      <c r="D94" s="238"/>
      <c r="E94" s="238"/>
    </row>
    <row r="95" spans="1:8" s="113" customFormat="1" ht="27" customHeight="1" thickBot="1" x14ac:dyDescent="0.45">
      <c r="A95" s="946" t="s">
        <v>509</v>
      </c>
      <c r="B95" s="947"/>
      <c r="C95" s="947"/>
      <c r="D95" s="948"/>
      <c r="E95" s="322"/>
    </row>
    <row r="96" spans="1:8" s="113" customFormat="1" ht="12" customHeight="1" thickBot="1" x14ac:dyDescent="0.3">
      <c r="A96" s="201"/>
      <c r="B96" s="238"/>
      <c r="C96" s="238"/>
      <c r="D96" s="238"/>
      <c r="E96" s="238"/>
    </row>
    <row r="97" spans="1:13" s="239" customFormat="1" ht="76.5" customHeight="1" thickBot="1" x14ac:dyDescent="0.25">
      <c r="A97" s="312"/>
      <c r="B97" s="313" t="s">
        <v>475</v>
      </c>
      <c r="C97" s="314" t="s">
        <v>510</v>
      </c>
      <c r="D97" s="315" t="s">
        <v>511</v>
      </c>
      <c r="E97" s="310"/>
    </row>
    <row r="98" spans="1:13" s="204" customFormat="1" ht="33.75" customHeight="1" x14ac:dyDescent="0.25">
      <c r="A98" s="240" t="s">
        <v>481</v>
      </c>
      <c r="B98" s="241">
        <f>B18+B42+B62+B89</f>
        <v>21941.21</v>
      </c>
      <c r="C98" s="242"/>
      <c r="D98" s="316"/>
      <c r="E98" s="203"/>
    </row>
    <row r="99" spans="1:13" s="246" customFormat="1" ht="33.75" customHeight="1" x14ac:dyDescent="0.2">
      <c r="A99" s="243" t="s">
        <v>494</v>
      </c>
      <c r="B99" s="244">
        <f>B43+B90</f>
        <v>273266.20999999996</v>
      </c>
      <c r="C99" s="245"/>
      <c r="D99" s="317"/>
      <c r="E99" s="311"/>
    </row>
    <row r="100" spans="1:13" s="204" customFormat="1" ht="33.75" customHeight="1" x14ac:dyDescent="0.25">
      <c r="A100" s="247" t="s">
        <v>495</v>
      </c>
      <c r="B100" s="248"/>
      <c r="C100" s="236">
        <f>C16+C44+C63+C91</f>
        <v>826572.32000000007</v>
      </c>
      <c r="D100" s="350">
        <f>D16+D44+D63+D91</f>
        <v>95222611.75</v>
      </c>
      <c r="E100" s="203"/>
      <c r="G100" s="318"/>
    </row>
    <row r="101" spans="1:13" s="204" customFormat="1" ht="35.25" customHeight="1" x14ac:dyDescent="0.25">
      <c r="A101" s="249" t="s">
        <v>483</v>
      </c>
      <c r="B101" s="226"/>
      <c r="C101" s="225">
        <f>C17+C45+C64+C92</f>
        <v>1764397.96</v>
      </c>
      <c r="D101" s="349">
        <f>D17+D45+D64+D92</f>
        <v>76697948.879999995</v>
      </c>
      <c r="E101" s="203"/>
      <c r="G101" s="318"/>
    </row>
    <row r="102" spans="1:13" s="204" customFormat="1" ht="31.5" customHeight="1" thickBot="1" x14ac:dyDescent="0.3">
      <c r="A102" s="250" t="s">
        <v>119</v>
      </c>
      <c r="B102" s="199">
        <f>B98+B99</f>
        <v>295207.42</v>
      </c>
      <c r="C102" s="219">
        <f>SUM(C100:C101)</f>
        <v>2590970.2800000003</v>
      </c>
      <c r="D102" s="348">
        <f>SUM(D98:D101)</f>
        <v>171920560.63</v>
      </c>
      <c r="E102" s="203"/>
    </row>
    <row r="103" spans="1:13" s="254" customFormat="1" ht="36" customHeight="1" thickBot="1" x14ac:dyDescent="0.25">
      <c r="A103" s="251"/>
      <c r="B103" s="252"/>
      <c r="C103" s="252"/>
      <c r="D103" s="252"/>
      <c r="E103" s="252"/>
    </row>
    <row r="104" spans="1:13" s="254" customFormat="1" ht="25.5" customHeight="1" thickBot="1" x14ac:dyDescent="0.25">
      <c r="A104" s="952" t="s">
        <v>512</v>
      </c>
      <c r="B104" s="953"/>
      <c r="C104" s="953"/>
      <c r="D104" s="953"/>
      <c r="E104" s="953"/>
      <c r="F104" s="953"/>
      <c r="G104" s="954"/>
    </row>
    <row r="105" spans="1:13" s="254" customFormat="1" ht="20.25" customHeight="1" thickBot="1" x14ac:dyDescent="0.3">
      <c r="A105" s="255"/>
      <c r="B105" s="256"/>
      <c r="C105" s="256"/>
      <c r="D105" s="256"/>
      <c r="E105" s="256"/>
    </row>
    <row r="106" spans="1:13" s="254" customFormat="1" ht="19.5" customHeight="1" thickBot="1" x14ac:dyDescent="0.3">
      <c r="A106" s="942" t="s">
        <v>513</v>
      </c>
      <c r="B106" s="943"/>
      <c r="C106" s="266"/>
      <c r="D106" s="266"/>
      <c r="E106" s="266"/>
    </row>
    <row r="107" spans="1:13" s="254" customFormat="1" ht="33.75" customHeight="1" thickBot="1" x14ac:dyDescent="0.3">
      <c r="A107" s="268" t="s">
        <v>514</v>
      </c>
      <c r="B107" s="632">
        <f>C100+D100</f>
        <v>96049184.069999993</v>
      </c>
      <c r="C107" s="944" t="s">
        <v>522</v>
      </c>
      <c r="D107" s="258"/>
      <c r="E107" s="258"/>
      <c r="H107" s="4"/>
      <c r="I107" s="4"/>
      <c r="J107" s="4"/>
      <c r="K107" s="4"/>
      <c r="L107"/>
      <c r="M107" s="4"/>
    </row>
    <row r="108" spans="1:13" s="254" customFormat="1" ht="24.75" customHeight="1" thickBot="1" x14ac:dyDescent="0.25">
      <c r="A108" s="269" t="s">
        <v>507</v>
      </c>
      <c r="B108" s="632">
        <f>D101+C101</f>
        <v>78462346.839999989</v>
      </c>
      <c r="C108" s="945"/>
      <c r="D108" s="622">
        <f>B107+B108</f>
        <v>174511530.90999997</v>
      </c>
      <c r="E108" s="267"/>
    </row>
    <row r="109" spans="1:13" s="254" customFormat="1" ht="37.5" customHeight="1" thickBot="1" x14ac:dyDescent="0.25">
      <c r="A109" s="270" t="s">
        <v>515</v>
      </c>
      <c r="B109" s="633">
        <f>B102</f>
        <v>295207.42</v>
      </c>
      <c r="C109" s="932" t="s">
        <v>523</v>
      </c>
      <c r="D109" s="933"/>
      <c r="E109" s="351">
        <f>B109+B107+B108</f>
        <v>174806738.32999998</v>
      </c>
      <c r="F109" s="929">
        <f>B109+B107+B108</f>
        <v>174806738.32999998</v>
      </c>
      <c r="G109" s="930"/>
      <c r="H109" s="239"/>
      <c r="I109" s="239"/>
      <c r="J109" s="239"/>
      <c r="K109" s="239"/>
      <c r="L109" s="239"/>
    </row>
    <row r="110" spans="1:13" s="254" customFormat="1" ht="24.75" customHeight="1" x14ac:dyDescent="0.25">
      <c r="A110" s="257"/>
      <c r="B110" s="257"/>
      <c r="C110" s="257"/>
      <c r="D110" s="257"/>
      <c r="E110" s="257"/>
      <c r="H110" s="623"/>
      <c r="I110" s="623"/>
      <c r="J110" s="624"/>
      <c r="K110" s="623"/>
      <c r="L110" s="239"/>
    </row>
    <row r="111" spans="1:13" ht="20.100000000000001" customHeight="1" x14ac:dyDescent="0.25">
      <c r="A111" s="251"/>
      <c r="B111" s="252"/>
      <c r="C111" s="252"/>
      <c r="D111" s="252"/>
      <c r="E111" s="252"/>
    </row>
    <row r="112" spans="1:13" ht="27" customHeight="1" x14ac:dyDescent="0.25">
      <c r="A112" s="251"/>
      <c r="B112" s="252"/>
      <c r="C112" s="252"/>
      <c r="D112" s="252"/>
      <c r="E112" s="252"/>
      <c r="K112" s="4"/>
      <c r="M112" s="4"/>
    </row>
    <row r="113" spans="1:13" ht="15" customHeight="1" x14ac:dyDescent="0.25">
      <c r="A113" s="931" t="s">
        <v>664</v>
      </c>
      <c r="B113" s="931"/>
      <c r="C113" s="931"/>
      <c r="D113" s="931"/>
      <c r="E113" s="931"/>
      <c r="M113" s="4"/>
    </row>
    <row r="114" spans="1:13" ht="20.100000000000001" customHeight="1" x14ac:dyDescent="0.25">
      <c r="A114" s="251"/>
      <c r="B114" s="252"/>
      <c r="C114" s="252"/>
      <c r="D114" s="252"/>
      <c r="E114" s="252"/>
    </row>
    <row r="115" spans="1:13" x14ac:dyDescent="0.25">
      <c r="A115" s="251"/>
      <c r="B115" s="252"/>
      <c r="C115" s="252"/>
      <c r="D115" s="252"/>
      <c r="E115" s="252"/>
      <c r="I115" s="363"/>
      <c r="M115" s="4"/>
    </row>
    <row r="116" spans="1:13" s="57" customFormat="1" ht="45" customHeight="1" x14ac:dyDescent="0.25">
      <c r="A116" s="937" t="s">
        <v>734</v>
      </c>
      <c r="B116" s="937"/>
      <c r="C116" s="253"/>
      <c r="D116" s="253"/>
      <c r="E116" s="253"/>
      <c r="H116" s="364"/>
    </row>
    <row r="117" spans="1:13" ht="37.5" customHeight="1" x14ac:dyDescent="0.25">
      <c r="A117" s="251"/>
      <c r="B117" s="252"/>
      <c r="C117" s="252"/>
      <c r="D117" s="252"/>
      <c r="E117" s="252"/>
    </row>
    <row r="118" spans="1:13" s="23" customFormat="1" ht="58.5" customHeight="1" x14ac:dyDescent="0.25">
      <c r="A118" s="934" t="s">
        <v>680</v>
      </c>
      <c r="B118" s="934"/>
      <c r="C118" s="596"/>
      <c r="G118" s="425"/>
      <c r="H118" s="425"/>
      <c r="I118" s="425"/>
      <c r="J118" s="425"/>
    </row>
    <row r="119" spans="1:13" ht="18" x14ac:dyDescent="0.25">
      <c r="A119" s="336"/>
      <c r="B119" s="336"/>
      <c r="C119" s="336"/>
      <c r="G119" s="425"/>
      <c r="H119" s="425"/>
      <c r="I119" s="426"/>
      <c r="J119" s="424"/>
    </row>
    <row r="120" spans="1:13" ht="56.25" customHeight="1" x14ac:dyDescent="0.25">
      <c r="A120" s="935" t="s">
        <v>684</v>
      </c>
      <c r="B120" s="935"/>
      <c r="C120" s="936" t="s">
        <v>683</v>
      </c>
      <c r="D120" s="936"/>
      <c r="E120" s="936"/>
      <c r="H120" s="365"/>
      <c r="I120" s="365"/>
      <c r="J120" s="423"/>
    </row>
    <row r="122" spans="1:13" x14ac:dyDescent="0.25">
      <c r="J122" s="423"/>
    </row>
    <row r="123" spans="1:13" x14ac:dyDescent="0.25">
      <c r="H123" s="423">
        <f>+H110-H120</f>
        <v>0</v>
      </c>
    </row>
    <row r="127" spans="1:13" x14ac:dyDescent="0.25">
      <c r="H127" s="423"/>
    </row>
    <row r="184" ht="294.75" customHeight="1" x14ac:dyDescent="0.25"/>
    <row r="193" spans="1:1" ht="15.75" x14ac:dyDescent="0.25">
      <c r="A193" s="260"/>
    </row>
    <row r="195" spans="1:1" ht="15.75" x14ac:dyDescent="0.25">
      <c r="A195" s="260"/>
    </row>
    <row r="202" spans="1:1" ht="15.75" x14ac:dyDescent="0.25">
      <c r="A202" s="260"/>
    </row>
    <row r="214" spans="1:1" ht="15.75" x14ac:dyDescent="0.25">
      <c r="A214" s="260"/>
    </row>
    <row r="270" ht="54.75" customHeight="1" x14ac:dyDescent="0.25"/>
    <row r="325" spans="1:1" x14ac:dyDescent="0.25">
      <c r="A325" s="251"/>
    </row>
    <row r="430" spans="1:1" ht="15.75" x14ac:dyDescent="0.25">
      <c r="A430" s="260"/>
    </row>
    <row r="648" spans="1:1" ht="15.75" x14ac:dyDescent="0.25">
      <c r="A648" s="261"/>
    </row>
    <row r="733" ht="18.75" customHeight="1" x14ac:dyDescent="0.25"/>
  </sheetData>
  <mergeCells count="48">
    <mergeCell ref="A5:A7"/>
    <mergeCell ref="B5:B7"/>
    <mergeCell ref="A8:A10"/>
    <mergeCell ref="B8:B10"/>
    <mergeCell ref="A11:A13"/>
    <mergeCell ref="B11:B13"/>
    <mergeCell ref="A3:D3"/>
    <mergeCell ref="A1:D1"/>
    <mergeCell ref="A19:D19"/>
    <mergeCell ref="A81:A82"/>
    <mergeCell ref="A83:A84"/>
    <mergeCell ref="A69:D69"/>
    <mergeCell ref="A67:D67"/>
    <mergeCell ref="A21:D21"/>
    <mergeCell ref="A54:A55"/>
    <mergeCell ref="B54:B55"/>
    <mergeCell ref="A56:A60"/>
    <mergeCell ref="B56:B60"/>
    <mergeCell ref="A38:A40"/>
    <mergeCell ref="B38:B40"/>
    <mergeCell ref="A51:A53"/>
    <mergeCell ref="B51:B53"/>
    <mergeCell ref="A49:D49"/>
    <mergeCell ref="A47:D47"/>
    <mergeCell ref="A23:A25"/>
    <mergeCell ref="A71:A74"/>
    <mergeCell ref="B71:B72"/>
    <mergeCell ref="A33:A35"/>
    <mergeCell ref="B33:B35"/>
    <mergeCell ref="A30:A32"/>
    <mergeCell ref="B30:B32"/>
    <mergeCell ref="A26:A28"/>
    <mergeCell ref="A75:A77"/>
    <mergeCell ref="B75:B77"/>
    <mergeCell ref="A78:A80"/>
    <mergeCell ref="A106:B106"/>
    <mergeCell ref="C107:C108"/>
    <mergeCell ref="A95:D95"/>
    <mergeCell ref="A85:A87"/>
    <mergeCell ref="B85:B87"/>
    <mergeCell ref="A104:G104"/>
    <mergeCell ref="F109:G109"/>
    <mergeCell ref="A113:E113"/>
    <mergeCell ref="C109:D109"/>
    <mergeCell ref="A118:B118"/>
    <mergeCell ref="A120:B120"/>
    <mergeCell ref="C120:E120"/>
    <mergeCell ref="A116:B116"/>
  </mergeCells>
  <printOptions horizontalCentered="1" verticalCentered="1"/>
  <pageMargins left="0.11811023622047245" right="0.11811023622047245" top="0.59055118110236227" bottom="0.15748031496062992" header="0.31496062992125984" footer="0.31496062992125984"/>
  <pageSetup paperSize="9" scale="87" fitToHeight="0" orientation="landscape" r:id="rId1"/>
  <headerFooter>
    <oddFooter>&amp;L&amp;7Azienda Unità Sanitaria Locale 4 - Teramo&amp;C&amp;10&amp;P/&amp;N&amp;R&amp;7Inventario BB.I. INDISPONIBILI aggiornato  al 31.12.2019</oddFooter>
  </headerFooter>
  <rowBreaks count="5" manualBreakCount="5">
    <brk id="18" max="6" man="1"/>
    <brk id="46" max="16383" man="1"/>
    <brk id="66" max="16383" man="1"/>
    <brk id="93" max="16383" man="1"/>
    <brk id="110" max="16383" man="1"/>
  </rowBreaks>
  <colBreaks count="1" manualBreakCount="1">
    <brk id="4" max="121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2020-06-09T10:36:29Z</dcterms:modified>
</cp:coreProperties>
</file>