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5605" windowHeight="16065" activeTab="1"/>
  </bookViews>
  <sheets>
    <sheet name="Foglio1" sheetId="1" r:id="rId1"/>
    <sheet name="Foglio2" sheetId="2" r:id="rId2"/>
  </sheets>
  <definedNames>
    <definedName name="_xlnm.Print_Area" localSheetId="0">Foglio1!$A$1:$K$572</definedName>
    <definedName name="_xlnm.Print_Area" localSheetId="1">Foglio2!$A$1:$E$79</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546" i="1" l="1"/>
  <c r="L237" i="1"/>
  <c r="G68" i="2" l="1"/>
  <c r="C14" i="2" l="1"/>
  <c r="J384" i="1"/>
  <c r="J163" i="1"/>
  <c r="J185" i="1"/>
  <c r="J204" i="1"/>
  <c r="J241" i="1"/>
  <c r="J245" i="1"/>
  <c r="J308" i="1"/>
  <c r="J335" i="1"/>
  <c r="J339" i="1"/>
  <c r="J370" i="1"/>
  <c r="J392" i="1"/>
  <c r="J414" i="1"/>
  <c r="J435" i="1"/>
  <c r="J465" i="1"/>
  <c r="J512" i="1"/>
  <c r="J550" i="1"/>
  <c r="J553" i="1"/>
  <c r="M556" i="1"/>
  <c r="D68" i="2"/>
  <c r="G74" i="2"/>
  <c r="M557" i="1"/>
  <c r="J450" i="1"/>
  <c r="J451" i="1"/>
  <c r="J452" i="1"/>
  <c r="J453" i="1"/>
  <c r="J456" i="1"/>
  <c r="J382" i="1"/>
  <c r="J383" i="1"/>
  <c r="L330" i="1"/>
  <c r="L242" i="1"/>
  <c r="B12" i="2"/>
  <c r="B15" i="2"/>
  <c r="B31" i="2"/>
  <c r="B34" i="2"/>
  <c r="B45" i="2"/>
  <c r="B48" i="2"/>
  <c r="B55" i="2"/>
  <c r="B58" i="2"/>
  <c r="B65" i="2"/>
  <c r="C47" i="2"/>
  <c r="C57" i="2"/>
  <c r="B64" i="2"/>
  <c r="C13" i="2"/>
  <c r="C23" i="2"/>
  <c r="C32" i="2"/>
  <c r="C56" i="2"/>
  <c r="D13" i="2"/>
  <c r="D23" i="2"/>
  <c r="D32" i="2"/>
  <c r="D46" i="2"/>
  <c r="D56" i="2"/>
  <c r="D58" i="2"/>
  <c r="B63" i="2"/>
  <c r="E65" i="2"/>
  <c r="G70" i="2"/>
  <c r="G69" i="2"/>
  <c r="M156" i="1"/>
  <c r="C15" i="2"/>
  <c r="C34" i="2"/>
  <c r="M456" i="1"/>
  <c r="J317" i="1"/>
  <c r="J318" i="1"/>
  <c r="J319" i="1"/>
  <c r="J320" i="1"/>
  <c r="J321" i="1"/>
  <c r="J322" i="1"/>
  <c r="J323" i="1"/>
  <c r="J331" i="1"/>
  <c r="M298" i="1"/>
  <c r="J211" i="1"/>
  <c r="J212" i="1"/>
  <c r="J213" i="1"/>
  <c r="J214" i="1"/>
  <c r="J215" i="1"/>
  <c r="J216" i="1"/>
  <c r="J217" i="1"/>
  <c r="J218" i="1"/>
  <c r="J219" i="1"/>
  <c r="J220" i="1"/>
  <c r="J221" i="1"/>
  <c r="J222" i="1"/>
  <c r="J223" i="1"/>
  <c r="J224" i="1"/>
  <c r="J225" i="1"/>
  <c r="J227" i="1"/>
  <c r="J228" i="1"/>
  <c r="J229" i="1"/>
  <c r="J238" i="1"/>
  <c r="N229" i="1"/>
  <c r="N238" i="1"/>
  <c r="N239" i="1"/>
  <c r="L229" i="1"/>
  <c r="N240" i="1"/>
  <c r="D63" i="2"/>
  <c r="G57" i="2"/>
  <c r="L211" i="1"/>
  <c r="L212" i="1"/>
  <c r="L213" i="1"/>
  <c r="L230" i="1"/>
  <c r="L238" i="1"/>
  <c r="J252" i="1"/>
  <c r="J253" i="1"/>
  <c r="J254" i="1"/>
  <c r="J255" i="1"/>
  <c r="J256" i="1"/>
  <c r="J257" i="1"/>
  <c r="J258" i="1"/>
  <c r="J259" i="1"/>
  <c r="J260" i="1"/>
  <c r="J261" i="1"/>
  <c r="J262" i="1"/>
  <c r="J263" i="1"/>
  <c r="J273" i="1"/>
  <c r="J281" i="1"/>
  <c r="J292" i="1"/>
  <c r="J293" i="1"/>
  <c r="J294" i="1"/>
  <c r="J295" i="1"/>
  <c r="J296" i="1"/>
  <c r="J297" i="1"/>
  <c r="M294" i="1"/>
  <c r="L228" i="1"/>
  <c r="L227" i="1"/>
  <c r="E6" i="2"/>
  <c r="G64" i="2"/>
  <c r="G65" i="2"/>
  <c r="D48" i="2"/>
  <c r="G7" i="2"/>
  <c r="G6" i="2"/>
  <c r="J540" i="1"/>
  <c r="J541" i="1"/>
  <c r="J542" i="1"/>
  <c r="J544" i="1"/>
  <c r="L220" i="1"/>
  <c r="L221" i="1"/>
  <c r="L222" i="1"/>
  <c r="O490" i="1"/>
  <c r="J16" i="2"/>
  <c r="L4" i="2"/>
  <c r="J56" i="2"/>
  <c r="H10" i="2"/>
  <c r="H13" i="2"/>
  <c r="J8" i="2"/>
  <c r="M8" i="2"/>
  <c r="J12" i="2"/>
  <c r="J177" i="1"/>
  <c r="J175" i="1"/>
  <c r="J174" i="1"/>
  <c r="J154" i="1"/>
  <c r="J152" i="1"/>
  <c r="J88" i="1"/>
  <c r="I492" i="1"/>
  <c r="H492" i="1"/>
  <c r="J499" i="1"/>
  <c r="J426" i="1"/>
  <c r="J404" i="1"/>
  <c r="J362" i="1"/>
  <c r="J194" i="1"/>
  <c r="J196" i="1"/>
  <c r="J176" i="1"/>
  <c r="J173" i="1"/>
  <c r="J153" i="1"/>
  <c r="J64" i="2"/>
  <c r="C48" i="2"/>
  <c r="D24" i="2"/>
  <c r="C24" i="2"/>
  <c r="D34" i="2"/>
  <c r="D15" i="2"/>
  <c r="C58" i="2"/>
  <c r="J529" i="1"/>
  <c r="J528" i="1"/>
  <c r="J504" i="1"/>
  <c r="J489" i="1"/>
  <c r="J488" i="1"/>
  <c r="J487" i="1"/>
  <c r="J486" i="1"/>
  <c r="J485" i="1"/>
  <c r="J483" i="1"/>
  <c r="J482" i="1"/>
  <c r="J481" i="1"/>
  <c r="J480" i="1"/>
  <c r="J479" i="1"/>
  <c r="J478" i="1"/>
  <c r="J476" i="1"/>
  <c r="J427" i="1"/>
  <c r="J406" i="1"/>
  <c r="I355" i="1"/>
  <c r="H355" i="1"/>
  <c r="I348" i="1"/>
  <c r="H348" i="1"/>
  <c r="J299" i="1"/>
  <c r="J178" i="1"/>
  <c r="J144" i="1"/>
  <c r="J137" i="1"/>
  <c r="J138" i="1"/>
  <c r="J129" i="1"/>
  <c r="J128" i="1"/>
  <c r="J127" i="1"/>
  <c r="J126" i="1"/>
  <c r="J121" i="1"/>
  <c r="I111" i="1"/>
  <c r="H111" i="1"/>
  <c r="J110" i="1"/>
  <c r="J89" i="1"/>
  <c r="J87" i="1"/>
  <c r="J78" i="1"/>
  <c r="J74" i="1"/>
  <c r="J72" i="1"/>
  <c r="J71" i="1"/>
  <c r="J61" i="1"/>
  <c r="J60" i="1"/>
  <c r="J59" i="1"/>
  <c r="J58" i="1"/>
  <c r="J57" i="1"/>
  <c r="J56" i="1"/>
  <c r="J55" i="1"/>
  <c r="J54" i="1"/>
  <c r="J53" i="1"/>
  <c r="J52" i="1"/>
  <c r="J51" i="1"/>
  <c r="J50" i="1"/>
  <c r="J49" i="1"/>
  <c r="J48" i="1"/>
  <c r="J47" i="1"/>
  <c r="J46" i="1"/>
  <c r="J45" i="1"/>
  <c r="J44" i="1"/>
  <c r="J43" i="1"/>
  <c r="J42" i="1"/>
  <c r="J41" i="1"/>
  <c r="J530" i="1"/>
  <c r="J112" i="1"/>
  <c r="J65" i="2"/>
  <c r="J62" i="1"/>
  <c r="J80" i="1"/>
  <c r="J131" i="1"/>
  <c r="J155" i="1"/>
  <c r="J493" i="1"/>
</calcChain>
</file>

<file path=xl/sharedStrings.xml><?xml version="1.0" encoding="utf-8"?>
<sst xmlns="http://schemas.openxmlformats.org/spreadsheetml/2006/main" count="1045" uniqueCount="452">
  <si>
    <t xml:space="preserve">                                                   REGIONE  ABRUZZO 
                  AZIENDA   UNITA'  SANITARIA  LOCALE   4  -  TERAMO
                                               *********************</t>
  </si>
  <si>
    <t>N. 1</t>
  </si>
  <si>
    <t>INVENTARIO  BENI  IMMOBILI "Disponibili"</t>
  </si>
  <si>
    <t xml:space="preserve">INDICE  </t>
  </si>
  <si>
    <t>PRESIDIO  DI  TERAMO:</t>
  </si>
  <si>
    <t xml:space="preserve">  pag.  3</t>
  </si>
  <si>
    <t>Comune  di  Teramo</t>
  </si>
  <si>
    <t>Comune di Basciano</t>
  </si>
  <si>
    <t>Comune di Montorio al Vomano</t>
  </si>
  <si>
    <t>PRESIDIO  DI  ATRI:</t>
  </si>
  <si>
    <t>Comune di Atri</t>
  </si>
  <si>
    <t>Comune di Bisenti</t>
  </si>
  <si>
    <t>PRESIDIO  DI  GIULIANOVA:</t>
  </si>
  <si>
    <t>Comune  di  Giulianova</t>
  </si>
  <si>
    <t>PRESIDIO  DI  SANT'OMERO:</t>
  </si>
  <si>
    <t>Comune di Corropoli</t>
  </si>
  <si>
    <t>Comune di S. Egidio alla Vibrata</t>
  </si>
  <si>
    <t>CRITERI  DI  VALUTAZIONE</t>
  </si>
  <si>
    <t>RIEPILOGO  VALORE   PATRIMONIO</t>
  </si>
  <si>
    <t>PRESIDIO  DI  TERAMO</t>
  </si>
  <si>
    <t>COMUNE  DI  TERAMO</t>
  </si>
  <si>
    <t>CATASTO  TERRENI</t>
  </si>
  <si>
    <r>
      <t xml:space="preserve">INTESTAZIONE - TITOLO : </t>
    </r>
    <r>
      <rPr>
        <sz val="12"/>
        <rFont val="Arial"/>
        <family val="2"/>
      </rPr>
      <t>AZIENDA  UNITA'  SANITARIA  LOCALE - TERAMO</t>
    </r>
  </si>
  <si>
    <r>
      <t xml:space="preserve">UBICAZIONE: </t>
    </r>
    <r>
      <rPr>
        <sz val="12"/>
        <rFont val="Arial"/>
        <family val="2"/>
      </rPr>
      <t>COMUNE  DI  TERAMO</t>
    </r>
  </si>
  <si>
    <t xml:space="preserve">NOTE:  TERRENI </t>
  </si>
  <si>
    <t>Ubicazione</t>
  </si>
  <si>
    <t>FOGLIO</t>
  </si>
  <si>
    <t>PARTICELLA</t>
  </si>
  <si>
    <t>SUPERFICIE     HA  A  CA</t>
  </si>
  <si>
    <t>QUALITA'</t>
  </si>
  <si>
    <t>CLASSE</t>
  </si>
  <si>
    <t>REDDITO DOMINICALE</t>
  </si>
  <si>
    <t>REDDITO AGRARIO</t>
  </si>
  <si>
    <t>VALORE</t>
  </si>
  <si>
    <t xml:space="preserve">Num. </t>
  </si>
  <si>
    <t>Sub</t>
  </si>
  <si>
    <t>Contrada   Casalena</t>
  </si>
  <si>
    <t>7.20</t>
  </si>
  <si>
    <t>pascolo</t>
  </si>
  <si>
    <t>21.40</t>
  </si>
  <si>
    <t>seminativo</t>
  </si>
  <si>
    <t>7.30</t>
  </si>
  <si>
    <t>5.00</t>
  </si>
  <si>
    <t>6.10</t>
  </si>
  <si>
    <t>77.90</t>
  </si>
  <si>
    <t>pasc.arb.</t>
  </si>
  <si>
    <t>99.90</t>
  </si>
  <si>
    <t>ex 173</t>
  </si>
  <si>
    <t>sem.arb.</t>
  </si>
  <si>
    <t>ex 174</t>
  </si>
  <si>
    <t>ex 175</t>
  </si>
  <si>
    <t>1.00.10</t>
  </si>
  <si>
    <t>ex 430</t>
  </si>
  <si>
    <t>22.60</t>
  </si>
  <si>
    <t>ex 431</t>
  </si>
  <si>
    <t>6.00</t>
  </si>
  <si>
    <t>ex 432</t>
  </si>
  <si>
    <t>ex 433</t>
  </si>
  <si>
    <t>ex 359</t>
  </si>
  <si>
    <t>92.80</t>
  </si>
  <si>
    <t>ex 360</t>
  </si>
  <si>
    <t>ex 776</t>
  </si>
  <si>
    <t>Sommatoria  rendite</t>
  </si>
  <si>
    <t>VALORE  TOTALE</t>
  </si>
  <si>
    <r>
      <t xml:space="preserve">INTESTAZIONE - TITOLO : </t>
    </r>
    <r>
      <rPr>
        <sz val="14"/>
        <rFont val="Arial"/>
        <family val="2"/>
      </rPr>
      <t>AZIENDA UNITA' SANITARIA LOCALE - TERAMO</t>
    </r>
  </si>
  <si>
    <t>via IV Novembre</t>
  </si>
  <si>
    <t>02  55</t>
  </si>
  <si>
    <t>06 97</t>
  </si>
  <si>
    <t>fabbpromiscuo</t>
  </si>
  <si>
    <t>45 00</t>
  </si>
  <si>
    <r>
      <t xml:space="preserve">INTESTAZIONE - TITOLO : </t>
    </r>
    <r>
      <rPr>
        <sz val="14"/>
        <rFont val="Arial"/>
        <family val="2"/>
      </rPr>
      <t>OSPEDALI ED ISTITUTI DI RICOVERO DI TERAMO</t>
    </r>
  </si>
  <si>
    <t>V.le Cavour</t>
  </si>
  <si>
    <t>13   10</t>
  </si>
  <si>
    <t>ente urbano</t>
  </si>
  <si>
    <r>
      <t xml:space="preserve">INTESTAZIONE - TITOLO : </t>
    </r>
    <r>
      <rPr>
        <sz val="11"/>
        <rFont val="Arial"/>
        <family val="2"/>
      </rPr>
      <t>AZIENDA UNITA' SANITARIA LOCALE</t>
    </r>
    <r>
      <rPr>
        <b/>
        <sz val="14"/>
        <rFont val="Arial"/>
        <family val="2"/>
      </rPr>
      <t xml:space="preserve"> - </t>
    </r>
    <r>
      <rPr>
        <sz val="10"/>
        <rFont val="Arial"/>
        <family val="2"/>
      </rPr>
      <t>ENTE OSPEDALIERO OSPEDALI  ED ISTITUTI RIUNITI DI TERAMO - OSP. S. ANTONIO</t>
    </r>
  </si>
  <si>
    <r>
      <t xml:space="preserve">UBICAZIONE: </t>
    </r>
    <r>
      <rPr>
        <sz val="12"/>
        <rFont val="Arial"/>
        <family val="2"/>
      </rPr>
      <t xml:space="preserve">COMUNE  DI  TERAMO      </t>
    </r>
    <r>
      <rPr>
        <b/>
        <sz val="12"/>
        <rFont val="Arial"/>
        <family val="2"/>
      </rPr>
      <t>NOTE</t>
    </r>
    <r>
      <rPr>
        <sz val="12"/>
        <rFont val="Arial"/>
        <family val="2"/>
      </rPr>
      <t>:  terreni e fabbricato rurale in località Cartecchio</t>
    </r>
  </si>
  <si>
    <t xml:space="preserve">Ubicazione </t>
  </si>
  <si>
    <t>località Cartecchio</t>
  </si>
  <si>
    <t>semin.arb.</t>
  </si>
  <si>
    <t>11.10</t>
  </si>
  <si>
    <t>bosco alto</t>
  </si>
  <si>
    <t>U</t>
  </si>
  <si>
    <t>18.80</t>
  </si>
  <si>
    <t>vigneto</t>
  </si>
  <si>
    <t>16.6</t>
  </si>
  <si>
    <t>17.40</t>
  </si>
  <si>
    <t>23.80</t>
  </si>
  <si>
    <t>bosco ced.</t>
  </si>
  <si>
    <t>00.39</t>
  </si>
  <si>
    <t>semin.arbor.</t>
  </si>
  <si>
    <t>4.80</t>
  </si>
  <si>
    <t>5.50</t>
  </si>
  <si>
    <t>11.20</t>
  </si>
  <si>
    <t>4.20</t>
  </si>
  <si>
    <t>32.40</t>
  </si>
  <si>
    <t>semin. arbor</t>
  </si>
  <si>
    <t>24.80</t>
  </si>
  <si>
    <t>25.10</t>
  </si>
  <si>
    <t>semin. Arb.</t>
  </si>
  <si>
    <t>31.80</t>
  </si>
  <si>
    <t>62.90</t>
  </si>
  <si>
    <t>9.50</t>
  </si>
  <si>
    <t>14.60</t>
  </si>
  <si>
    <t>9.10</t>
  </si>
  <si>
    <t>19.10</t>
  </si>
  <si>
    <t>FG. 65: partt. 376 - 377 - 378 - 379 - 380 - 381 - 382 - 383 - 384 - 385  (della sup. cadauno di 0.03). Su ognuna insiste un pilone ANAS.</t>
  </si>
  <si>
    <r>
      <t xml:space="preserve">INTESTAZIONE - TITOLO : </t>
    </r>
    <r>
      <rPr>
        <sz val="14"/>
        <rFont val="Arial"/>
        <family val="2"/>
      </rPr>
      <t>AZIENDA UNITA' SANITARIA LOCALE **</t>
    </r>
    <r>
      <rPr>
        <b/>
        <sz val="14"/>
        <rFont val="Arial"/>
        <family val="2"/>
      </rPr>
      <t xml:space="preserve"> - </t>
    </r>
    <r>
      <rPr>
        <sz val="12"/>
        <rFont val="Arial"/>
        <family val="2"/>
      </rPr>
      <t>OSP.CIVILE S.ANTONIO: PROPRIETARIO - OSP. ED ISTITUTI RIUNITI DI TERAMO</t>
    </r>
  </si>
  <si>
    <t>C.da casalena</t>
  </si>
  <si>
    <t>semin. arb.</t>
  </si>
  <si>
    <t>Villa Mosca **</t>
  </si>
  <si>
    <t>43.40</t>
  </si>
  <si>
    <t>por.fab.rur.</t>
  </si>
  <si>
    <t>6.60</t>
  </si>
  <si>
    <t>1.50</t>
  </si>
  <si>
    <t>fabb. rurale</t>
  </si>
  <si>
    <t>Via IV Novembre **</t>
  </si>
  <si>
    <t>36.50</t>
  </si>
  <si>
    <t>Corso Porta Romana **</t>
  </si>
  <si>
    <t>S.S. 80</t>
  </si>
  <si>
    <t>8.10</t>
  </si>
  <si>
    <r>
      <t xml:space="preserve">INTESTAZIONE - TITOLO : </t>
    </r>
    <r>
      <rPr>
        <sz val="14"/>
        <rFont val="Arial"/>
        <family val="2"/>
      </rPr>
      <t>Azienda Unita' Sanitaria Locale</t>
    </r>
    <r>
      <rPr>
        <b/>
        <sz val="14"/>
        <rFont val="Arial"/>
        <family val="2"/>
      </rPr>
      <t xml:space="preserve"> ** - </t>
    </r>
    <r>
      <rPr>
        <sz val="10"/>
        <rFont val="Arial"/>
        <family val="2"/>
      </rPr>
      <t>OSPEDALE  CIVILE  S. ANTONIO ABATE CON SEDE IN TERAMO.</t>
    </r>
  </si>
  <si>
    <t>NOTE: terreni in Corso Porta Romana</t>
  </si>
  <si>
    <t>NOTE: terreni in Viale Cavour pertinenziali</t>
  </si>
  <si>
    <t>CATASTO  URBANO</t>
  </si>
  <si>
    <r>
      <t xml:space="preserve">INTESTAZIONE - TITOLO : </t>
    </r>
    <r>
      <rPr>
        <sz val="14"/>
        <rFont val="Arial"/>
        <family val="2"/>
      </rPr>
      <t>AZIENDA UNITA' SANITARIA LOCALE - TERAMO.</t>
    </r>
  </si>
  <si>
    <t xml:space="preserve">NOTE:  </t>
  </si>
  <si>
    <t>ZONA CENSUARIA</t>
  </si>
  <si>
    <t>CATEG.</t>
  </si>
  <si>
    <t>CONSISTENZA</t>
  </si>
  <si>
    <t>RENDITA</t>
  </si>
  <si>
    <t>* rendita presunta</t>
  </si>
  <si>
    <t>Località cartecchio</t>
  </si>
  <si>
    <t>A/3</t>
  </si>
  <si>
    <t>57 mq</t>
  </si>
  <si>
    <t>C/2</t>
  </si>
  <si>
    <t>76 mq</t>
  </si>
  <si>
    <t>C/6</t>
  </si>
  <si>
    <t>73 mq</t>
  </si>
  <si>
    <t>Via Po
P.1 - int. 2 scala A</t>
  </si>
  <si>
    <t>A/2</t>
  </si>
  <si>
    <t>7 vani</t>
  </si>
  <si>
    <t>Via Po
p.1 - int. 3 scala A</t>
  </si>
  <si>
    <t>5,5 vani</t>
  </si>
  <si>
    <t>Via Po
p. 1 - int. 4
scala A</t>
  </si>
  <si>
    <t>6 vani</t>
  </si>
  <si>
    <t>Via Po 
p. S1 scala A</t>
  </si>
  <si>
    <t>mq. 10</t>
  </si>
  <si>
    <t>mq. 11</t>
  </si>
  <si>
    <r>
      <t xml:space="preserve">INTESTAZIONE - TITOLO : </t>
    </r>
    <r>
      <rPr>
        <sz val="12"/>
        <rFont val="Arial"/>
        <family val="2"/>
      </rPr>
      <t>AZIENDA USL - TERAMO</t>
    </r>
  </si>
  <si>
    <r>
      <t xml:space="preserve">UBICAZIONE: </t>
    </r>
    <r>
      <rPr>
        <sz val="12"/>
        <rFont val="Arial"/>
        <family val="2"/>
      </rPr>
      <t>COMUNE  DI   TERAMO  - Via Getulio</t>
    </r>
  </si>
  <si>
    <t xml:space="preserve">NOTE:  appartamento n. civico 13 </t>
  </si>
  <si>
    <t>via Getulio,13</t>
  </si>
  <si>
    <t>Ex colonia Fidanza - Villa Mosca **- via G. flaviani</t>
  </si>
  <si>
    <t>A/5</t>
  </si>
  <si>
    <t xml:space="preserve">3 vani </t>
  </si>
  <si>
    <t>edificio in Viale Crucioli n. 132
**</t>
  </si>
  <si>
    <t>A/4</t>
  </si>
  <si>
    <t>2 vani</t>
  </si>
  <si>
    <t>1.</t>
  </si>
  <si>
    <t>1 vano</t>
  </si>
  <si>
    <t>4.5  vani</t>
  </si>
  <si>
    <t>2.5  vani</t>
  </si>
  <si>
    <t>edificio ex vaccheria
Via Insorti Bosco Martese  **</t>
  </si>
  <si>
    <t>mq. 392</t>
  </si>
  <si>
    <t xml:space="preserve">4.5 vani </t>
  </si>
  <si>
    <t>edificio ex Ravasco - Via Cavour 46</t>
  </si>
  <si>
    <t>B/2</t>
  </si>
  <si>
    <t>mc.3.881</t>
  </si>
  <si>
    <t>edificio V.Cavour 27
**</t>
  </si>
  <si>
    <t>6  vani</t>
  </si>
  <si>
    <t>5 vani</t>
  </si>
  <si>
    <t>3,5 vani</t>
  </si>
  <si>
    <t>4,5 vani</t>
  </si>
  <si>
    <t xml:space="preserve">Edificio in  Corso Porta Romana ** </t>
  </si>
  <si>
    <t>C/1</t>
  </si>
  <si>
    <t>mq. 34.00</t>
  </si>
  <si>
    <t>B/1</t>
  </si>
  <si>
    <t>mc. 3.985</t>
  </si>
  <si>
    <t>434
490
491</t>
  </si>
  <si>
    <t>mc. 9.882</t>
  </si>
  <si>
    <r>
      <t xml:space="preserve">INTESTAZIONE - TITOLO :  </t>
    </r>
    <r>
      <rPr>
        <sz val="14"/>
        <rFont val="Arial"/>
        <family val="2"/>
      </rPr>
      <t>AZIENDA UNITA' SANITARIA LOCALE - TERAMO</t>
    </r>
  </si>
  <si>
    <r>
      <t xml:space="preserve">UBICAZIONE: </t>
    </r>
    <r>
      <rPr>
        <sz val="12"/>
        <rFont val="Arial"/>
        <family val="2"/>
      </rPr>
      <t>COMUNE  DI   TERAMO   -  complesso ex Ospedale Psichiatrico in Via Saliceti</t>
    </r>
  </si>
  <si>
    <t>Via Saliceti</t>
  </si>
  <si>
    <t>mq. 23.00</t>
  </si>
  <si>
    <t>mq. 17.00</t>
  </si>
  <si>
    <t>C/3</t>
  </si>
  <si>
    <t>mq. 59.00</t>
  </si>
  <si>
    <t>mq. 60.00</t>
  </si>
  <si>
    <t>mq. 57.00</t>
  </si>
  <si>
    <t>mq. 29.00</t>
  </si>
  <si>
    <t>mq. 27.00</t>
  </si>
  <si>
    <t>mq. 31.00</t>
  </si>
  <si>
    <t>mq. 19.00</t>
  </si>
  <si>
    <t>mq. 46.00</t>
  </si>
  <si>
    <t>mq. 11.00</t>
  </si>
  <si>
    <t>mc. 64.333</t>
  </si>
  <si>
    <t>incl. In Part. 20/sub 12</t>
  </si>
  <si>
    <t>come sopra</t>
  </si>
  <si>
    <t xml:space="preserve">A  RIPORTARE  </t>
  </si>
  <si>
    <r>
      <t xml:space="preserve">INTESTAZIONE - TITOLO : </t>
    </r>
    <r>
      <rPr>
        <sz val="12"/>
        <rFont val="Arial"/>
        <family val="2"/>
      </rPr>
      <t>AZIENDA UNITA' SANITARIA LOCALE  TERAMO</t>
    </r>
  </si>
  <si>
    <t>RIPORTO</t>
  </si>
  <si>
    <t>incl. in Part. 20/sub 12</t>
  </si>
  <si>
    <t>mq. 75.00</t>
  </si>
  <si>
    <t>9.0</t>
  </si>
  <si>
    <t>7.0</t>
  </si>
  <si>
    <t>TOTALE</t>
  </si>
  <si>
    <t>VALORE DI COSTRUZIONE  RIF.  Consolidamento ex psichiatrico (ved. nota)</t>
  </si>
  <si>
    <r>
      <t xml:space="preserve">UBICAZIONE: </t>
    </r>
    <r>
      <rPr>
        <sz val="12"/>
        <rFont val="Arial"/>
        <family val="2"/>
      </rPr>
      <t>COMUNE  DI   TERAMO -CONTRADA CASALENA</t>
    </r>
  </si>
  <si>
    <t>NOTE: Complesso immobiliare in Contrada Casalena (n. 3 padiglioni)</t>
  </si>
  <si>
    <t>p. S1 - T -1</t>
  </si>
  <si>
    <t>8750 mc</t>
  </si>
  <si>
    <t>P. s1-t,1</t>
  </si>
  <si>
    <t>9850  mc</t>
  </si>
  <si>
    <t>S1-T-1</t>
  </si>
  <si>
    <t>6780 mc</t>
  </si>
  <si>
    <t>T</t>
  </si>
  <si>
    <t>300 mc</t>
  </si>
  <si>
    <t>330 mc</t>
  </si>
  <si>
    <t>B/4</t>
  </si>
  <si>
    <t>900 mc</t>
  </si>
  <si>
    <t xml:space="preserve">VALORE DI COSTRUZIONE  </t>
  </si>
  <si>
    <t>VALORE DI COSTRUZIONE  al 2009</t>
  </si>
  <si>
    <t>VALORE DI COSTRUZIONE  al 31.12.16</t>
  </si>
  <si>
    <t>COMUNE  DI  BASCIANO</t>
  </si>
  <si>
    <r>
      <t xml:space="preserve">UBICAZIONE: </t>
    </r>
    <r>
      <rPr>
        <sz val="12"/>
        <rFont val="Arial"/>
        <family val="2"/>
      </rPr>
      <t>COMUNE DI BASCIANO (TE)</t>
    </r>
  </si>
  <si>
    <r>
      <t xml:space="preserve">NOTE: </t>
    </r>
    <r>
      <rPr>
        <sz val="12"/>
        <rFont val="Arial"/>
        <family val="2"/>
      </rPr>
      <t>TERRENO CON SOVRASTANTE DISTRETTO SANITARIO DI BASE</t>
    </r>
  </si>
  <si>
    <t>Basciano</t>
  </si>
  <si>
    <t>5.25</t>
  </si>
  <si>
    <t>semin.arb</t>
  </si>
  <si>
    <r>
      <t xml:space="preserve">INTESTAZIONE-TITOLO: </t>
    </r>
    <r>
      <rPr>
        <sz val="12"/>
        <rFont val="Arial"/>
        <family val="2"/>
      </rPr>
      <t>COMUNE DI BASCIANO</t>
    </r>
  </si>
  <si>
    <r>
      <t xml:space="preserve">UBICAZIONE: </t>
    </r>
    <r>
      <rPr>
        <sz val="12"/>
        <rFont val="Arial"/>
        <family val="2"/>
      </rPr>
      <t>COMUNE DI BASCIANO (Te)</t>
    </r>
  </si>
  <si>
    <t>5.95</t>
  </si>
  <si>
    <t>CATASTO URBANO</t>
  </si>
  <si>
    <r>
      <t xml:space="preserve">UBICAZIONE: </t>
    </r>
    <r>
      <rPr>
        <sz val="12"/>
        <rFont val="Arial"/>
        <family val="2"/>
      </rPr>
      <t>COMUNE DI BASCIANO</t>
    </r>
  </si>
  <si>
    <t>486
487</t>
  </si>
  <si>
    <t xml:space="preserve">
</t>
  </si>
  <si>
    <t>mc. 1400</t>
  </si>
  <si>
    <t>*Euro 2.024,51</t>
  </si>
  <si>
    <t>COMUNE  DI  MONTORIO AL VOMANO</t>
  </si>
  <si>
    <t>INTESTAZIONE-TITOLO: CONSORZIO PROVINCIALE ANTITUBERCOLARE DI TERAMO</t>
  </si>
  <si>
    <r>
      <t xml:space="preserve">UBICAZIONE: </t>
    </r>
    <r>
      <rPr>
        <sz val="12"/>
        <rFont val="Arial"/>
        <family val="2"/>
      </rPr>
      <t>COMUNE DI MONTORIO AL VOMANO - via G. Leopardi n. 3</t>
    </r>
  </si>
  <si>
    <t>f.ne Villa Vallucci</t>
  </si>
  <si>
    <t>B/5</t>
  </si>
  <si>
    <t>mc. 799</t>
  </si>
  <si>
    <t>VALORE TOTALE</t>
  </si>
  <si>
    <t>PRESIDIO  DI  ATRI</t>
  </si>
  <si>
    <t>COMUNE  DI  ATRI</t>
  </si>
  <si>
    <r>
      <t xml:space="preserve">INTESTAZIONE-TITOLO: </t>
    </r>
    <r>
      <rPr>
        <sz val="12"/>
        <rFont val="Arial"/>
        <family val="2"/>
      </rPr>
      <t>AZIENDA UNITA' SANITARIA LOCALE - TERAMO</t>
    </r>
  </si>
  <si>
    <r>
      <t xml:space="preserve">UBICAZIONE: </t>
    </r>
    <r>
      <rPr>
        <sz val="12"/>
        <rFont val="Arial"/>
        <family val="2"/>
      </rPr>
      <t>COMUNE DI ATRI - VIA S. SPIRITO</t>
    </r>
  </si>
  <si>
    <t>Largo S. Spirito n. 9 P. T.1-2-</t>
  </si>
  <si>
    <t>mc. 7.895</t>
  </si>
  <si>
    <t>Cabina Enel</t>
  </si>
  <si>
    <t>area urbana</t>
  </si>
  <si>
    <t>mq. 24</t>
  </si>
  <si>
    <t>COMUNE  DI  BISENTI</t>
  </si>
  <si>
    <r>
      <t xml:space="preserve">INTESTAZIONE-TITOLO: </t>
    </r>
    <r>
      <rPr>
        <sz val="12"/>
        <rFont val="Arial"/>
        <family val="2"/>
      </rPr>
      <t>AZIENDA  SANITARIA LOCALE - TERAMO</t>
    </r>
  </si>
  <si>
    <r>
      <t xml:space="preserve">UBICAZIONE: </t>
    </r>
    <r>
      <rPr>
        <sz val="12"/>
        <rFont val="Arial"/>
        <family val="2"/>
      </rPr>
      <t>COMUNE DI BISENTI - via Nazionale  p. S1 - T</t>
    </r>
  </si>
  <si>
    <t>Bisenti</t>
  </si>
  <si>
    <t>B04</t>
  </si>
  <si>
    <t>mc. 950</t>
  </si>
  <si>
    <t>PRESIDIO  DI  GIULIANOVA</t>
  </si>
  <si>
    <t>COMUNE  DI  GIULIANOVA</t>
  </si>
  <si>
    <r>
      <t>INTESTAZIONE-TITOLO:</t>
    </r>
    <r>
      <rPr>
        <sz val="12"/>
        <rFont val="Arial"/>
        <family val="2"/>
      </rPr>
      <t xml:space="preserve"> AZIENDA UNITA' SANITARIA LOCALE - TERAMO</t>
    </r>
  </si>
  <si>
    <r>
      <t>UBICAZIONE:</t>
    </r>
    <r>
      <rPr>
        <sz val="12"/>
        <rFont val="Arial"/>
        <family val="2"/>
      </rPr>
      <t xml:space="preserve"> COMUNE DI GIULIANOVA</t>
    </r>
  </si>
  <si>
    <t xml:space="preserve">VALORE
</t>
  </si>
  <si>
    <t>viale Splendore</t>
  </si>
  <si>
    <t xml:space="preserve">720 mq. </t>
  </si>
  <si>
    <t>F/2</t>
  </si>
  <si>
    <t>7,5 vani</t>
  </si>
  <si>
    <t>B/6</t>
  </si>
  <si>
    <t>mc. 648</t>
  </si>
  <si>
    <t>mc. 87</t>
  </si>
  <si>
    <t>PRESIDIO  DI  SANT'OMERO</t>
  </si>
  <si>
    <t>COMUNE  DI  CORROPOLI</t>
  </si>
  <si>
    <t>CATASTO TERRENI</t>
  </si>
  <si>
    <r>
      <t xml:space="preserve">UBICAZIONE: </t>
    </r>
    <r>
      <rPr>
        <sz val="12"/>
        <rFont val="Arial"/>
        <family val="2"/>
      </rPr>
      <t>COMUNE DI CORROPOLI - CONTRADA COLLI</t>
    </r>
  </si>
  <si>
    <t>Corropoli  - contrada Colli</t>
  </si>
  <si>
    <t>1.72.00</t>
  </si>
  <si>
    <t>8.00</t>
  </si>
  <si>
    <t>fab.rurale</t>
  </si>
  <si>
    <t>29.20</t>
  </si>
  <si>
    <t>porz.AA</t>
  </si>
  <si>
    <t>porz.AB</t>
  </si>
  <si>
    <t>12.50</t>
  </si>
  <si>
    <t>1.40</t>
  </si>
  <si>
    <t>47.40</t>
  </si>
  <si>
    <t>22.30</t>
  </si>
  <si>
    <t>21.70</t>
  </si>
  <si>
    <r>
      <t>INTESTAZIONE-TITOLO:</t>
    </r>
    <r>
      <rPr>
        <sz val="12"/>
        <rFont val="Arial"/>
        <family val="2"/>
      </rPr>
      <t xml:space="preserve"> COMUNE DI CORROPOLI</t>
    </r>
  </si>
  <si>
    <t xml:space="preserve">NOTE: </t>
  </si>
  <si>
    <t>C.da Colli</t>
  </si>
  <si>
    <t>mc. 20.000</t>
  </si>
  <si>
    <t>c.da colli</t>
  </si>
  <si>
    <t>1 69 35</t>
  </si>
  <si>
    <r>
      <t xml:space="preserve">INTESTAZIONE-TITOLO: </t>
    </r>
    <r>
      <rPr>
        <sz val="12"/>
        <rFont val="Arial"/>
        <family val="2"/>
      </rPr>
      <t>ENEL distribuzione S.p.A.</t>
    </r>
  </si>
  <si>
    <t>D/1</t>
  </si>
  <si>
    <t>valore incluso in quello del complesso BADIA</t>
  </si>
  <si>
    <t>COMUNE  DI  SANT'EGIDIO  ALLA  VIBRATA</t>
  </si>
  <si>
    <r>
      <t xml:space="preserve">UBICAZIONE: </t>
    </r>
    <r>
      <rPr>
        <sz val="12"/>
        <rFont val="Arial"/>
        <family val="2"/>
      </rPr>
      <t>COMUNE DI SANT' EGIDIO ALLA VIBRATA</t>
    </r>
  </si>
  <si>
    <t>VALORE
stima di mercato
sup. x 40,00 €</t>
  </si>
  <si>
    <t>Sant'Egidio alla Vibrata</t>
  </si>
  <si>
    <t>57.90</t>
  </si>
  <si>
    <t xml:space="preserve">CRITERI   DI  VALUTAZIONE </t>
  </si>
  <si>
    <t>Per la determinazione del  Patrimonio Immobiliare ASL sono stati adottati i seguenti criteri:</t>
  </si>
  <si>
    <t>TERRENI:</t>
  </si>
  <si>
    <t>rendita catastale risultante da apposita visura, moltiplicata per il coefficiente 75 (coefficiente utilizzato dagli uffici finanziari di accertamento).</t>
  </si>
  <si>
    <t>FABBRICATI:</t>
  </si>
  <si>
    <r>
      <t>A)</t>
    </r>
    <r>
      <rPr>
        <sz val="14"/>
        <rFont val="Arial"/>
        <family val="2"/>
      </rPr>
      <t xml:space="preserve">  per gli immobili censiti è stato riportata la rendita catastale indicata  nelle visure;
</t>
    </r>
  </si>
  <si>
    <r>
      <t xml:space="preserve">B) </t>
    </r>
    <r>
      <rPr>
        <sz val="14"/>
        <rFont val="Arial"/>
        <family val="2"/>
      </rPr>
      <t xml:space="preserve"> per gli immobili individuati sulle planimetrie e da certificati catastali, ma non censiti, è stata definita la rendita presunta, come da seguente criterio:</t>
    </r>
  </si>
  <si>
    <t xml:space="preserve">     Superficie / Vani / Volume x tariffa riferita al Comune di appartenenza e alla destinazione d'uso.</t>
  </si>
  <si>
    <t>PER I TERRENI:</t>
  </si>
  <si>
    <t>Rendita catastale aumentata del 25%;</t>
  </si>
  <si>
    <t>PER I FABBRICATI:</t>
  </si>
  <si>
    <t>Rendita catastale aumentata del 5%.</t>
  </si>
  <si>
    <t>ULTERIORE  INCREMENTO  DEL 20% E' STATO  DISPOSTO CON LEGGE 191/04, E PER GLI IMMOBILI CLASSIFICATI NELLA CATEGORIA "B" SI E' PASSATI AL 40% (L.286/06)  e s.m.i..</t>
  </si>
  <si>
    <t>PRESIDIO DI TERAMO</t>
  </si>
  <si>
    <t>COMUNE</t>
  </si>
  <si>
    <t>TERAMO</t>
  </si>
  <si>
    <t>TOTALE VALORE COSTRUZIONE</t>
  </si>
  <si>
    <t>BASCIANO</t>
  </si>
  <si>
    <t>MONTORIO AL V.</t>
  </si>
  <si>
    <t>VALORE TOTALE TERRENI</t>
  </si>
  <si>
    <t>TOTALE VALORE FABBRICATI</t>
  </si>
  <si>
    <t>PRESIDIO DI ATRI</t>
  </si>
  <si>
    <t>ATRI</t>
  </si>
  <si>
    <t>BISENTI</t>
  </si>
  <si>
    <t>TOTALE VALORE URBANO</t>
  </si>
  <si>
    <t>PRESIDIO DI GIULIANOVA</t>
  </si>
  <si>
    <t>GIULIANOVA</t>
  </si>
  <si>
    <t>PRESIDIO DI SANT'OMERO</t>
  </si>
  <si>
    <t>CORROPOLI</t>
  </si>
  <si>
    <t>SANT'EGIDIO</t>
  </si>
  <si>
    <t>RIEPILOGO  GENERALE</t>
  </si>
  <si>
    <t>VALORE COMPLESSIVO PATRIMONIO A.U.S.L. DI TERAMO</t>
  </si>
  <si>
    <t>VALORE  A</t>
  </si>
  <si>
    <t xml:space="preserve"> totale valore costruzione</t>
  </si>
  <si>
    <t xml:space="preserve">Teramo lì </t>
  </si>
  <si>
    <t>…………………………..</t>
  </si>
  <si>
    <t>RIEPILOGO VALORE PATRIMONIO:       BENI IMMOBILI DISPONIBILI</t>
  </si>
  <si>
    <t>VALORE TERRENI</t>
  </si>
  <si>
    <t>VALORE FABBRICATI</t>
  </si>
  <si>
    <t>VALORE FABBRICATI
immobili di cat. B</t>
  </si>
  <si>
    <t>VALORE Fabbricati</t>
  </si>
  <si>
    <t>VALORE Fabbricati
immobili di cat. B</t>
  </si>
  <si>
    <r>
      <t xml:space="preserve"> 
valore fabbricati  </t>
    </r>
    <r>
      <rPr>
        <b/>
        <i/>
        <sz val="10"/>
        <rFont val="Arial"/>
        <family val="2"/>
      </rPr>
      <t>(v. catastale)</t>
    </r>
    <r>
      <rPr>
        <b/>
        <sz val="11"/>
        <rFont val="Arial"/>
        <family val="2"/>
      </rPr>
      <t xml:space="preserve">
</t>
    </r>
  </si>
  <si>
    <r>
      <t xml:space="preserve">valore terreni  </t>
    </r>
    <r>
      <rPr>
        <b/>
        <i/>
        <sz val="10"/>
        <rFont val="Arial"/>
        <family val="2"/>
      </rPr>
      <t>(v. catastale)</t>
    </r>
  </si>
  <si>
    <t>8  80</t>
  </si>
  <si>
    <r>
      <t>INTESTAZIONE-TITOLO</t>
    </r>
    <r>
      <rPr>
        <sz val="12"/>
        <rFont val="Arial"/>
        <family val="2"/>
      </rPr>
      <t>: COMUNE DI CORROPOLI</t>
    </r>
  </si>
  <si>
    <t>Totale valore fabbricati + valore costruzione</t>
  </si>
  <si>
    <t>Totale v. terreni + v. fabbricati + v. costruzione</t>
  </si>
  <si>
    <t>VALORE DI COSTRUZIONE  al 31.12.17</t>
  </si>
  <si>
    <t>22 78</t>
  </si>
  <si>
    <t>mq 255</t>
  </si>
  <si>
    <t>Per la valutazione catastale le relative rendite sono state  moltiplicate per gli indici moltiplicatori delle singole categorie immobiliari (100 / 34 / 50), stabiliti dalla  normativa.</t>
  </si>
  <si>
    <t>Per la determinazione dell'Imposta di registro al valore catastale così determinato dovrà essere attribuito un incremento secondo il criterio:</t>
  </si>
  <si>
    <t>FABBR</t>
  </si>
  <si>
    <t>TOT. 2018</t>
  </si>
  <si>
    <r>
      <rPr>
        <b/>
        <sz val="12"/>
        <rFont val="Arial"/>
        <family val="2"/>
      </rPr>
      <t>VALORE DI COSTRUZIONE:</t>
    </r>
    <r>
      <rPr>
        <sz val="12"/>
        <rFont val="Arial"/>
        <family val="2"/>
      </rPr>
      <t xml:space="preserve"> Riparazione danni da sisma - Spese tecniche (31/12/2018)</t>
    </r>
  </si>
  <si>
    <t xml:space="preserve">VALORE CONTABILE AL 31/12/2017 DA ATTIVITA' DI RICOGNIZIONE PATRIMONIO IMMOBILIARE </t>
  </si>
  <si>
    <t>LAVORI DI MANUTENZIONE CAPITALIZZATA ANNO 2018</t>
  </si>
  <si>
    <t>*</t>
  </si>
  <si>
    <r>
      <t xml:space="preserve">UBICAZIONE: </t>
    </r>
    <r>
      <rPr>
        <sz val="14"/>
        <rFont val="Arial"/>
        <family val="2"/>
      </rPr>
      <t xml:space="preserve">COMUNE  DI   TERAMO </t>
    </r>
  </si>
  <si>
    <t>UBICAZIONE: COMUNE  DI   TERAMO - Località Cartecchio.</t>
  </si>
  <si>
    <r>
      <t xml:space="preserve">UBICAZIONE: </t>
    </r>
    <r>
      <rPr>
        <b/>
        <sz val="12"/>
        <rFont val="Arial"/>
        <family val="2"/>
      </rPr>
      <t>COMUNE  DI   TERAMO   -  complesso ex Ospedale Psichiatrico in Via Saliceti</t>
    </r>
  </si>
  <si>
    <t>NOTE: DISTRETTO SANITARIO DI BASE</t>
  </si>
  <si>
    <t>NOTE: FABBRICATO EX OSPEDALE VIALE DELLO SPLENDORE</t>
  </si>
  <si>
    <r>
      <t xml:space="preserve">NOTE: </t>
    </r>
    <r>
      <rPr>
        <sz val="12"/>
        <rFont val="Arial"/>
        <family val="2"/>
      </rPr>
      <t>TERRENI SITI INTORNO ALLA BADIA DI CORROPOLI</t>
    </r>
  </si>
  <si>
    <t>FA54</t>
  </si>
  <si>
    <r>
      <t xml:space="preserve">NOTE:  </t>
    </r>
    <r>
      <rPr>
        <b/>
        <sz val="12"/>
        <rFont val="Arial"/>
        <family val="2"/>
      </rPr>
      <t>APPARTAMENTI E FONDACI IN FITTO.</t>
    </r>
  </si>
  <si>
    <t>UBICAZIONE: COMUNE  DI   TERAMO - VIA PO.</t>
  </si>
  <si>
    <t>FA44</t>
  </si>
  <si>
    <t>FA56</t>
  </si>
  <si>
    <t>INTESTAZIONE - TITOLO :  Azienda USL** - OSPEDALE CIVILE S.ANTONIO ABATE: AMMINISTRATO DAGLI OSPEDALI ED ISTITUTI RIUNITI (ravasco)</t>
  </si>
  <si>
    <t>FA42</t>
  </si>
  <si>
    <r>
      <rPr>
        <b/>
        <sz val="9"/>
        <color rgb="FFFF0000"/>
        <rFont val="Arial"/>
        <family val="2"/>
      </rPr>
      <t xml:space="preserve">* </t>
    </r>
    <r>
      <rPr>
        <b/>
        <sz val="9"/>
        <color theme="8" tint="-0.249977111117893"/>
        <rFont val="Arial"/>
        <family val="2"/>
      </rPr>
      <t xml:space="preserve">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inoltre, nel corso degli anni sono state variate le consistenze catastali per l'aggiunta di nuove particelle o vendite di alcuni edifici del complesso che non trovano quadratura con i movimenti contabili;
- da una serie di fatture per lavori capitalizzati sul fabbricato che sono state rilevate in contabilità negli anni 2007 e precedenti.
Tutti i lavori di costruzione successivi al 2008 riportati nell'inventario corrispondono alle fatture registrate in co.ge per ogni anno.
</t>
    </r>
  </si>
  <si>
    <t>FA55</t>
  </si>
  <si>
    <r>
      <rPr>
        <b/>
        <sz val="9"/>
        <color rgb="FFFF0000"/>
        <rFont val="Arial"/>
        <family val="2"/>
      </rPr>
      <t>*</t>
    </r>
    <r>
      <rPr>
        <b/>
        <sz val="9"/>
        <color theme="8" tint="-0.249977111117893"/>
        <rFont val="Arial"/>
        <family val="2"/>
      </rPr>
      <t xml:space="preserve"> La differenza tra il valore contabile rideterminato e il valore da scheda tecnica deriverebbe dal fatto che la contabilità ha rilevato delle svalutazioni negli anni 2013 e 2016 che hanno ridotto il valore contabile del fabbricato, per un totale di c.a €/000 1.750.
Tutti i lavori di costruzione successivi al 2009 riportati nell'inventario corrispondono alle fatture registrate in co.ge per ogni anno.</t>
    </r>
  </si>
  <si>
    <t>FA53</t>
  </si>
  <si>
    <t>FA47</t>
  </si>
  <si>
    <t>NOTE: EDIFICIO ADIBITO A CASA DI RIPOSO PER ANZIANI S. RITA</t>
  </si>
  <si>
    <t>FA48</t>
  </si>
  <si>
    <t>NOTE: EDIFICIO  denominato EX  DISPENSARIO</t>
  </si>
  <si>
    <t>FA49</t>
  </si>
  <si>
    <t>FA50</t>
  </si>
  <si>
    <t>FA51</t>
  </si>
  <si>
    <t>VALORE DI COSTRUZIONE: Messa in sicurezza edificio in Corso Porta Romana (al 31.12.2017)</t>
  </si>
  <si>
    <t>VALORE DI COSTRUZIONE: Messa in sicurezza edificio in Corso Porta Romana (al 31.12.2018)</t>
  </si>
  <si>
    <t>VALORE DI COSTRUZIONE: Lavori appartamento via Cavour (al 31.12.2018)</t>
  </si>
  <si>
    <r>
      <t xml:space="preserve">INTESTAZIONE-TITOLO: </t>
    </r>
    <r>
      <rPr>
        <sz val="12"/>
        <rFont val="Arial"/>
        <family val="2"/>
      </rPr>
      <t>DI PATRIZIO LUISA nata a Basciano il 14/01/25 per 1/3
                                               MARIANI ANNA MARIA Nata a Basciano il 08/09/47per 1/3
                                               MARIANI TIZIANA Nata a Teramo ol 15/09/52 per 1/3</t>
    </r>
  </si>
  <si>
    <t xml:space="preserve"> VALORE DI COSTRUZIONE  al 31.12.18 </t>
  </si>
  <si>
    <t xml:space="preserve">
A SEGUITO DI UN'ATTIVITA' DI RICOGNIZIONE E ANALISI  CONTABILE DEL PATRIMONIO IMMOBILIARE  EFFETTUATA NELL'ANNO 2018 DALL'UOC ATTIVITA' ECONOMICHE E FINANZIARIE ,  SI E' RESO NECESSARIO INTEGRARE, CON ALCUNE INFORMAZIONI, LE SINGOLE SCHEDE TECNICHE RELATIVE AI FABBRICATI DI PROPRIETA' RAPPRESENTATI IN QUESTO TABULATO INVENTARIALE; TALE INTEGRAZIONE,  DEFINITA CON IL SUPPORTO DELL'UOC ATTIVITA' ECONOMICHE E FINANZIARIE,  HA RIGUARDATO L'INSERIMENTO: 
 - DI UNA TABELLA RIPORTANTE IL VALORE CONTABILE DI CIASCUN IMMOBILE 
 - DI UN' INFORMATIVA  DI RICONCILIAZIONE TRA IL VALORE CONTABILE E IL VALORE CATASTALE.
Si precisa che il valore contabile indicato su ciascun immobile in questo documento è quadrato con il nuovo  Libro Cespiti (DB Access) gestito “per schede cespite” ovvero con  la separata identificazione del singolo Fabbricato e di ciascuna manutenzione capitalizzata, così come previsto dalla Casistica Applicativa al  Dlgs.118/2011 sulle Immobilizzazioni e dal relativo programma PAC. </t>
  </si>
  <si>
    <r>
      <rPr>
        <b/>
        <sz val="9"/>
        <color rgb="FFFF0000"/>
        <rFont val="Arial"/>
        <family val="2"/>
      </rPr>
      <t>*</t>
    </r>
    <r>
      <rPr>
        <b/>
        <sz val="9"/>
        <color theme="8" tint="-0.249977111117893"/>
        <rFont val="Arial"/>
        <family val="2"/>
      </rPr>
      <t xml:space="preserve"> 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</si>
  <si>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 xml:space="preserve">* </t>
    </r>
    <r>
      <rPr>
        <b/>
        <sz val="9"/>
        <color theme="8" tint="-0.249977111117893"/>
        <rFont val="Arial"/>
        <family val="2"/>
      </rPr>
      <t>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</si>
  <si>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t>
    </r>
    <r>
      <rPr>
        <b/>
        <sz val="9"/>
        <color theme="8" tint="-0.249977111117893"/>
        <rFont val="Arial"/>
        <family val="2"/>
      </rPr>
      <t xml:space="preserve"> 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</si>
  <si>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 xml:space="preserve">* </t>
    </r>
    <r>
      <rPr>
        <b/>
        <sz val="9"/>
        <color theme="8" tint="-0.249977111117893"/>
        <rFont val="Arial"/>
        <family val="2"/>
      </rPr>
      <t>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una svalutazione contabilizzate nel 2009 e imputata al fabbricato in oggetto;
- da  fatture per lavori capitalizzati sul fabbricato che sono state rilevate in contabilità negli anni 2007 e precedenti.</t>
    </r>
  </si>
  <si>
    <t>da pag.   4 a pag. 16</t>
  </si>
  <si>
    <t>da pag. 17 a pag. 18</t>
  </si>
  <si>
    <t>da pag. 19 a pag. 20</t>
  </si>
  <si>
    <t xml:space="preserve">  pag. 21</t>
  </si>
  <si>
    <t>da pag. 22 a pag. 23</t>
  </si>
  <si>
    <t>da pag. 24 a pag. 25</t>
  </si>
  <si>
    <t xml:space="preserve">  pag. 26</t>
  </si>
  <si>
    <t>da pag. 27 a pag. 28</t>
  </si>
  <si>
    <t xml:space="preserve">  pag. 29</t>
  </si>
  <si>
    <t>da pag. 30 a pag. 32</t>
  </si>
  <si>
    <t>da pag. 33 a pag. 34</t>
  </si>
  <si>
    <r>
      <rPr>
        <b/>
        <sz val="9"/>
        <color rgb="FFFF0000"/>
        <rFont val="Arial"/>
        <family val="2"/>
      </rPr>
      <t>*</t>
    </r>
    <r>
      <rPr>
        <b/>
        <sz val="9"/>
        <color theme="8" tint="-0.249977111117893"/>
        <rFont val="Arial"/>
        <family val="2"/>
      </rPr>
      <t xml:space="preserve"> La differenza tra il valore contabile rideterminato e il valore da scheda tecnica  deriverebbe:  
- per €/000 +5,  dal fatto che la contabilità, nel 1998,  ha iscritto il fabbricato con un valore comprensivo della rivalutazione catastale al 5% che il tabulato UTE computa a totale e non sulla singola scheda immobile;
- per €/000 13,7 una serie di fatture per lavori capitalizzati sul fabbricato che sono state rilevate in contabilità negli anni 2007 e precedenti.</t>
    </r>
  </si>
  <si>
    <t>FA43</t>
  </si>
  <si>
    <t>VALORE DI COSTRUZIONE: Messa in sicurezza edificio in Corso Porta Romana (al 31.12.2016)</t>
  </si>
  <si>
    <r>
      <t xml:space="preserve">Il Responsabile f.f. dell'U.O.C.
Patrimonio, Lavori e Manutenzioni
</t>
    </r>
    <r>
      <rPr>
        <b/>
        <i/>
        <sz val="11"/>
        <rFont val="Arial"/>
        <family val="2"/>
      </rPr>
      <t xml:space="preserve"> (ing. Roberto Breda)</t>
    </r>
  </si>
  <si>
    <t>COMUNE  DI  SANT'OMERO</t>
  </si>
  <si>
    <t>Comune di Sant'Omero</t>
  </si>
  <si>
    <r>
      <t xml:space="preserve">UBICAZIONE: </t>
    </r>
    <r>
      <rPr>
        <sz val="12"/>
        <rFont val="Arial"/>
        <family val="2"/>
      </rPr>
      <t>COMUNE DI SANT'OMERO - LARGO DEL CONVENTO</t>
    </r>
  </si>
  <si>
    <t>Sant'Omero - Largo del Convento</t>
  </si>
  <si>
    <t>F/1</t>
  </si>
  <si>
    <t>mc 9.660</t>
  </si>
  <si>
    <t>mc  960</t>
  </si>
  <si>
    <t>da pag. 35 a pag. 36</t>
  </si>
  <si>
    <t xml:space="preserve">  pag. 37</t>
  </si>
  <si>
    <t>da pag. 38 a pag. 41</t>
  </si>
  <si>
    <t>Il presente  Inventario n. 1  (BENI DISPONIBILI) si compone di n. 41  (quarantuno) pagine - inclusa la presente.</t>
  </si>
  <si>
    <t>49.40</t>
  </si>
  <si>
    <t>LAVORI DI MANUTENZIONE CAPITALIZZATA ANNO 2019</t>
  </si>
  <si>
    <r>
      <t xml:space="preserve">VALORE DI COSTRUZIONE:Messa in sicurezza edificio in Corso Porta Romana: </t>
    </r>
    <r>
      <rPr>
        <sz val="8"/>
        <rFont val="Arial"/>
        <family val="2"/>
      </rPr>
      <t>€ 42.432,46 (al 31.12.2009)+€ 43.830,08 al 31.12.12</t>
    </r>
  </si>
  <si>
    <t>VALORE DI COSTRUZIONE: Edificio in Porta Romana (AL 31.12.2019)</t>
  </si>
  <si>
    <t xml:space="preserve">VALORE DI COSTRUZIONE (ved. nota) </t>
  </si>
  <si>
    <t xml:space="preserve">VALORE TOTALE </t>
  </si>
  <si>
    <t>SANT'OMERO</t>
  </si>
  <si>
    <t>FA26</t>
  </si>
  <si>
    <r>
      <rPr>
        <b/>
        <sz val="9"/>
        <color rgb="FFFF0000"/>
        <rFont val="Arial"/>
        <family val="2"/>
      </rPr>
      <t xml:space="preserve">* </t>
    </r>
    <r>
      <rPr>
        <b/>
        <sz val="9"/>
        <color theme="8" tint="-0.249977111117893"/>
        <rFont val="Arial"/>
        <family val="2"/>
      </rPr>
      <t>La differenza tra il valore contabile rideterminato e il valore da scheda tecnica deriverebbe da alcune fatture per lavori capitalizzati sul fabbricato che sono state rilevate in contabilità negli anni 2007 e precedenti.</t>
    </r>
    <r>
      <rPr>
        <b/>
        <sz val="9"/>
        <color rgb="FFFF0000"/>
        <rFont val="Arial"/>
        <family val="2"/>
      </rPr>
      <t xml:space="preserve">
</t>
    </r>
    <r>
      <rPr>
        <b/>
        <sz val="9"/>
        <color theme="8" tint="-0.249977111117893"/>
        <rFont val="Arial"/>
        <family val="2"/>
      </rPr>
      <t>Si precisa inoltre che, tra i lavori di manutenzione capitalizzata anno 2019, è compresa  la fattura N. 9014141 DEL 30/11/2009 dell'importo di € 34.169,41 che nel 2009, era stata rilevata contabilmente  tra le immobilizzazioni in corso ("fabbricati in costruzione") ed è stata girocontata al fabbricato in oggetto nell'anno 2019.</t>
    </r>
  </si>
  <si>
    <t>Aggiornato  al  31 dicembre 2020</t>
  </si>
  <si>
    <r>
      <t xml:space="preserve">IL DIRETTORE  GENERALE 
</t>
    </r>
    <r>
      <rPr>
        <b/>
        <i/>
        <sz val="12"/>
        <rFont val="Arial"/>
        <family val="2"/>
      </rPr>
      <t xml:space="preserve">  (Dott. Maurizio Di Giosia)</t>
    </r>
  </si>
  <si>
    <t>TOTALE VALORE CONTABILE FABBRICATI DISPONIBILI AL 31.12.2020</t>
  </si>
  <si>
    <t>VALORE DI COSTRUZIONE: Edificio in Porta Romana (al 31.12.2020)</t>
  </si>
  <si>
    <t>VALORE DI COSTRUZIONE: Edificio ex Ravasco (al 31.12.2020)</t>
  </si>
  <si>
    <t>LAVORI DI MANUTENZIONE CAPITALIZZATA ANNO 2020</t>
  </si>
  <si>
    <t>VALORE CONTABILE AL 31/12/2020</t>
  </si>
  <si>
    <t>NOTA: Il valore di costruzione  include:  euro  17.121,06 per lavori di consolidamento ex ospedale psichiatrico al 31.12.2007;  euro 137.553,12 al 31.12.2010;  euro 515.336,07 al 31.12.2011;  euro 271.346,11 al 31.12.2012; € 103.708,14 al 31.12.13; € 1.773.27 al 31.12.14;  € 9.350,00 al 31.12.16; € 205.780,64 al 31.12.2017;  € 272.876,14 al 31.12.2019.; € 4,266,00 al 31/12/2020.
N.B.: Con contratto di comodato del 26.7.2017, n. 23, registrato all'Agenzia delle Entrate di Teramo al n. 978, serie 3A, del 11.9.17 la ASL di Teramo ha concesso in comodato, per la durata di 90 anni dal verbale di consistenza, all'Università degli Studi di Teramo l'immobile ex manicomio S.Antonio Abate di via Saliceti ai fini realizzazione progetto di "recupero funzionale" dello stesso.</t>
  </si>
  <si>
    <t xml:space="preserve"> VALORE DI COSTRUZIONE  al 31.12.2020 </t>
  </si>
  <si>
    <t>SVALUTAZIONI CONTABILIZZATE anno 2018/2019/2020 (VARIAZIONI CATASTALI)</t>
  </si>
  <si>
    <t>SVALUTAZIONI CONTABILIZZATE anno 2018/2019/2020(VARIAZIONI CATASTALI)</t>
  </si>
  <si>
    <t>Valore di costruzione: € 148,724,51 al 31.12.2014; € 9.191,43 al 31.12.2015; € 3.346,40 al 31.12.2017; € 97.406,92 al 31/12/2020.</t>
  </si>
  <si>
    <t>LAVORI DI MANUTENZIONE CAPITALIZZATA ANNO 20120</t>
  </si>
  <si>
    <t xml:space="preserve">Terreni in Viale Cavour snc </t>
  </si>
  <si>
    <t>CAT</t>
  </si>
  <si>
    <t>F01</t>
  </si>
  <si>
    <t>F02</t>
  </si>
  <si>
    <t xml:space="preserve">VALORE DI COSTRUZIONE   </t>
  </si>
  <si>
    <t xml:space="preserve">VALORE DI COSTRUZIONE al 31.12.2020   </t>
  </si>
  <si>
    <r>
      <t xml:space="preserve">Il Dirigente dell'U.O.C.
Patrimonio, Lavori e Manutenzioni
</t>
    </r>
    <r>
      <rPr>
        <b/>
        <i/>
        <sz val="11"/>
        <rFont val="Arial"/>
        <family val="2"/>
      </rPr>
      <t>(ing. Marcello D'Alberto)</t>
    </r>
  </si>
  <si>
    <t>NOTA: del valore di costruzione: Euro 18.130,43 al 31.12.09; € 42.253,20 al 31.12.2016; € 53.460,00 al 31.12.2017; € 103.245,63 Lavori di bonifica per incendio pad. Riquer al 31/12/2018; € 8.219,88 lavori c/o Pad. Levi-Bianchini al 31/12/2020.</t>
  </si>
  <si>
    <t>NOTA: del valore di costruzione € 25.520,00 al 31/12/2008; € 34.169,41 al 31/12/2019; € 155.963,98 al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</si>
</sst>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 #,##0.00_-;\-&quot;€&quot;\ * #,##0.00_-;_-&quot;€&quot;\ * &quot;-&quot;??_-;_-@_-"/>
    <numFmt numFmtId="165" formatCode="0.00;[Red]0.00"/>
    <numFmt numFmtId="166" formatCode="0.0"/>
    <numFmt numFmtId="167" formatCode="&quot;€&quot;\ #,##0.00;[Red]&quot;€&quot;\ #,##0.00"/>
    <numFmt numFmtId="168" formatCode="#,##0.00\ &quot;€&quot;;[Red]#,##0.00\ &quot;€&quot;"/>
  </numFmts>
  <fonts count="47">
    <font>
      <sz val="11"/>
      <color theme="1"/>
      <name val="Calibri"/>
      <family val="2"/>
      <scheme val="minor"/>
    </font>
    <font>
      <sz val="11"/>
      <color theme="1"/>
      <name val="Calibri"/>
      <family val="2"/>
      <scheme val="minor"/>
    </font>
    <font>
      <b/>
      <sz val="18"/>
      <name val="ITC Bookman Light"/>
      <family val="1"/>
    </font>
    <font>
      <sz val="8"/>
      <name val="Arial"/>
      <family val="2"/>
    </font>
    <font>
      <sz val="10"/>
      <name val="Arial"/>
      <family val="2"/>
    </font>
    <font>
      <b/>
      <sz val="26"/>
      <name val="Arial"/>
      <family val="2"/>
    </font>
    <font>
      <sz val="20"/>
      <name val="Arial"/>
      <family val="2"/>
    </font>
    <font>
      <b/>
      <sz val="20"/>
      <name val="Arial"/>
      <family val="2"/>
    </font>
    <font>
      <b/>
      <i/>
      <sz val="16"/>
      <name val="Arial"/>
      <family val="2"/>
    </font>
    <font>
      <b/>
      <sz val="14"/>
      <name val="Arial"/>
      <family val="2"/>
    </font>
    <font>
      <sz val="14"/>
      <name val="Arial"/>
      <family val="2"/>
    </font>
    <font>
      <b/>
      <sz val="10"/>
      <name val="Arial"/>
      <family val="2"/>
    </font>
    <font>
      <sz val="12"/>
      <name val="Arial"/>
      <family val="2"/>
    </font>
    <font>
      <b/>
      <sz val="11"/>
      <name val="Arial"/>
      <family val="2"/>
    </font>
    <font>
      <b/>
      <sz val="12"/>
      <name val="Arial"/>
      <family val="2"/>
    </font>
    <font>
      <sz val="11"/>
      <name val="Arial"/>
      <family val="2"/>
    </font>
    <font>
      <sz val="9"/>
      <name val="Arial"/>
      <family val="2"/>
    </font>
    <font>
      <i/>
      <sz val="10"/>
      <name val="Arial"/>
      <family val="2"/>
    </font>
    <font>
      <b/>
      <i/>
      <sz val="10"/>
      <name val="Arial"/>
      <family val="2"/>
    </font>
    <font>
      <b/>
      <i/>
      <sz val="11"/>
      <name val="Arial"/>
      <family val="2"/>
    </font>
    <font>
      <sz val="12"/>
      <color theme="1"/>
      <name val="Arial"/>
      <family val="2"/>
    </font>
    <font>
      <sz val="10"/>
      <color theme="1"/>
      <name val="Calibri"/>
      <family val="2"/>
      <scheme val="minor"/>
    </font>
    <font>
      <b/>
      <sz val="16"/>
      <name val="Arial"/>
      <family val="2"/>
    </font>
    <font>
      <b/>
      <sz val="10"/>
      <color rgb="FFFF0000"/>
      <name val="Arial"/>
      <family val="2"/>
    </font>
    <font>
      <b/>
      <sz val="11"/>
      <color theme="1"/>
      <name val="Calibri"/>
      <family val="2"/>
      <scheme val="minor"/>
    </font>
    <font>
      <b/>
      <sz val="11"/>
      <name val="Calibri"/>
      <family val="2"/>
      <scheme val="minor"/>
    </font>
    <font>
      <b/>
      <sz val="18"/>
      <color rgb="FFFF0000"/>
      <name val="Arial"/>
      <family val="2"/>
    </font>
    <font>
      <b/>
      <sz val="9"/>
      <color rgb="FFFF0000"/>
      <name val="Arial"/>
      <family val="2"/>
    </font>
    <font>
      <b/>
      <sz val="9"/>
      <color theme="8" tint="-0.249977111117893"/>
      <name val="Arial"/>
      <family val="2"/>
    </font>
    <font>
      <sz val="10"/>
      <color theme="1"/>
      <name val="Arial"/>
      <family val="2"/>
    </font>
    <font>
      <sz val="14"/>
      <color theme="1"/>
      <name val="Calibri"/>
      <family val="2"/>
      <scheme val="minor"/>
    </font>
    <font>
      <b/>
      <sz val="13"/>
      <name val="Arial"/>
      <family val="2"/>
    </font>
    <font>
      <sz val="10"/>
      <color rgb="FFFF0000"/>
      <name val="Arial"/>
      <family val="2"/>
    </font>
    <font>
      <sz val="14"/>
      <color rgb="FFFF0000"/>
      <name val="Arial"/>
      <family val="2"/>
    </font>
    <font>
      <sz val="14"/>
      <color rgb="FFFF0000"/>
      <name val="Calibri"/>
      <family val="2"/>
      <scheme val="minor"/>
    </font>
    <font>
      <b/>
      <sz val="14"/>
      <color rgb="FFFF0000"/>
      <name val="Arial"/>
      <family val="2"/>
    </font>
    <font>
      <b/>
      <sz val="10"/>
      <color theme="1"/>
      <name val="Arial"/>
      <family val="2"/>
    </font>
    <font>
      <b/>
      <sz val="36"/>
      <name val="Times"/>
      <family val="1"/>
    </font>
    <font>
      <b/>
      <sz val="34"/>
      <name val="Times"/>
      <family val="1"/>
    </font>
    <font>
      <b/>
      <sz val="32"/>
      <name val="Times"/>
      <family val="1"/>
    </font>
    <font>
      <b/>
      <sz val="20"/>
      <name val="Times"/>
      <family val="1"/>
    </font>
    <font>
      <b/>
      <sz val="8"/>
      <name val="Arial"/>
      <family val="2"/>
    </font>
    <font>
      <u/>
      <sz val="11"/>
      <color theme="10"/>
      <name val="Calibri"/>
      <family val="2"/>
      <scheme val="minor"/>
    </font>
    <font>
      <u/>
      <sz val="11"/>
      <color theme="11"/>
      <name val="Calibri"/>
      <family val="2"/>
      <scheme val="minor"/>
    </font>
    <font>
      <sz val="8"/>
      <name val="Calibri"/>
      <family val="2"/>
      <scheme val="minor"/>
    </font>
    <font>
      <b/>
      <sz val="14"/>
      <color theme="1"/>
      <name val="Arial"/>
      <family val="2"/>
    </font>
    <font>
      <b/>
      <i/>
      <sz val="12"/>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4" tint="0.59999389629810485"/>
        <bgColor indexed="64"/>
      </patternFill>
    </fill>
  </fills>
  <borders count="80">
    <border>
      <left/>
      <right/>
      <top/>
      <bottom/>
      <diagonal/>
    </border>
    <border>
      <left style="slantDashDot">
        <color theme="4"/>
      </left>
      <right/>
      <top style="slantDashDot">
        <color theme="4"/>
      </top>
      <bottom style="slantDashDot">
        <color theme="4"/>
      </bottom>
      <diagonal/>
    </border>
    <border>
      <left/>
      <right/>
      <top style="slantDashDot">
        <color theme="4"/>
      </top>
      <bottom style="slantDashDot">
        <color theme="4"/>
      </bottom>
      <diagonal/>
    </border>
    <border>
      <left/>
      <right style="slantDashDot">
        <color theme="4"/>
      </right>
      <top style="slantDashDot">
        <color theme="4"/>
      </top>
      <bottom style="slantDashDot">
        <color theme="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top style="double">
        <color auto="1"/>
      </top>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medium">
        <color auto="1"/>
      </left>
      <right/>
      <top/>
      <bottom style="medium">
        <color auto="1"/>
      </bottom>
      <diagonal/>
    </border>
    <border>
      <left/>
      <right/>
      <top/>
      <bottom style="medium">
        <color auto="1"/>
      </bottom>
      <diagonal/>
    </border>
  </borders>
  <cellStyleXfs count="5">
    <xf numFmtId="0" fontId="0" fillId="0" borderId="0"/>
    <xf numFmtId="42"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767">
    <xf numFmtId="0" fontId="0" fillId="0" borderId="0" xfId="0"/>
    <xf numFmtId="0" fontId="0" fillId="0" borderId="0" xfId="0" applyAlignment="1">
      <alignment horizontal="center" vertical="center" wrapText="1"/>
    </xf>
    <xf numFmtId="0" fontId="3" fillId="0" borderId="0" xfId="0" applyFont="1"/>
    <xf numFmtId="41" fontId="0" fillId="0" borderId="0" xfId="0" applyNumberFormat="1"/>
    <xf numFmtId="41" fontId="4" fillId="0" borderId="0" xfId="0" applyNumberFormat="1" applyFont="1"/>
    <xf numFmtId="164" fontId="5" fillId="0" borderId="0" xfId="0" applyNumberFormat="1" applyFont="1"/>
    <xf numFmtId="164" fontId="0" fillId="0" borderId="0" xfId="0" applyNumberFormat="1"/>
    <xf numFmtId="0" fontId="4" fillId="0" borderId="0" xfId="0" applyFont="1"/>
    <xf numFmtId="41" fontId="9" fillId="0" borderId="7" xfId="0" applyNumberFormat="1" applyFont="1" applyBorder="1"/>
    <xf numFmtId="0" fontId="10" fillId="0" borderId="8" xfId="0" applyFont="1" applyBorder="1"/>
    <xf numFmtId="41" fontId="10" fillId="0" borderId="8" xfId="0" applyNumberFormat="1" applyFont="1" applyBorder="1"/>
    <xf numFmtId="41" fontId="4" fillId="0" borderId="0" xfId="0" applyNumberFormat="1" applyFont="1" applyBorder="1"/>
    <xf numFmtId="0" fontId="10" fillId="0" borderId="9" xfId="0" applyFont="1" applyBorder="1"/>
    <xf numFmtId="41" fontId="10" fillId="0" borderId="9" xfId="0" applyNumberFormat="1" applyFont="1" applyBorder="1"/>
    <xf numFmtId="0" fontId="10" fillId="0" borderId="0" xfId="0" applyFont="1" applyBorder="1" applyAlignment="1">
      <alignment horizontal="left"/>
    </xf>
    <xf numFmtId="0" fontId="10" fillId="0" borderId="0" xfId="0" applyFont="1" applyBorder="1"/>
    <xf numFmtId="41" fontId="10" fillId="0" borderId="0" xfId="0" applyNumberFormat="1" applyFont="1" applyBorder="1"/>
    <xf numFmtId="0" fontId="10" fillId="0" borderId="0" xfId="0" applyFont="1"/>
    <xf numFmtId="164" fontId="10" fillId="0" borderId="0" xfId="0" applyNumberFormat="1" applyFont="1"/>
    <xf numFmtId="41" fontId="10" fillId="0" borderId="0" xfId="0" applyNumberFormat="1" applyFont="1"/>
    <xf numFmtId="41" fontId="0" fillId="0" borderId="6" xfId="0" applyNumberFormat="1" applyBorder="1"/>
    <xf numFmtId="41" fontId="9" fillId="0" borderId="4" xfId="0" applyNumberFormat="1" applyFont="1" applyBorder="1"/>
    <xf numFmtId="41" fontId="11" fillId="0" borderId="6" xfId="0" applyNumberFormat="1" applyFont="1" applyBorder="1"/>
    <xf numFmtId="0" fontId="9" fillId="0" borderId="0" xfId="0" applyFont="1" applyAlignment="1">
      <alignment horizontal="left"/>
    </xf>
    <xf numFmtId="0" fontId="9" fillId="0" borderId="0" xfId="0" applyFont="1"/>
    <xf numFmtId="0" fontId="12" fillId="0" borderId="0" xfId="0" applyFont="1" applyAlignment="1">
      <alignment horizontal="center" vertical="center"/>
    </xf>
    <xf numFmtId="0" fontId="12" fillId="0" borderId="9" xfId="0" applyFont="1" applyBorder="1"/>
    <xf numFmtId="0" fontId="12" fillId="0" borderId="0" xfId="0" applyFont="1"/>
    <xf numFmtId="0" fontId="12" fillId="0" borderId="9" xfId="0" applyFont="1" applyBorder="1" applyAlignment="1">
      <alignment horizontal="center"/>
    </xf>
    <xf numFmtId="165" fontId="12" fillId="0" borderId="9" xfId="0" applyNumberFormat="1" applyFont="1" applyBorder="1" applyAlignment="1">
      <alignment horizontal="right"/>
    </xf>
    <xf numFmtId="0" fontId="0" fillId="0" borderId="9" xfId="0" applyBorder="1" applyAlignment="1">
      <alignment horizontal="center"/>
    </xf>
    <xf numFmtId="0" fontId="12" fillId="0" borderId="9" xfId="1" applyNumberFormat="1" applyFont="1" applyBorder="1" applyAlignment="1">
      <alignment horizontal="center"/>
    </xf>
    <xf numFmtId="164" fontId="12" fillId="0" borderId="9" xfId="0" applyNumberFormat="1" applyFont="1" applyFill="1" applyBorder="1"/>
    <xf numFmtId="164" fontId="4" fillId="0" borderId="9" xfId="0" applyNumberFormat="1" applyFont="1" applyBorder="1"/>
    <xf numFmtId="164" fontId="12" fillId="0" borderId="9" xfId="0" applyNumberFormat="1" applyFont="1" applyBorder="1"/>
    <xf numFmtId="165" fontId="12" fillId="0" borderId="9" xfId="0" applyNumberFormat="1" applyFont="1" applyBorder="1"/>
    <xf numFmtId="0" fontId="12" fillId="0" borderId="9" xfId="0" applyFont="1" applyBorder="1" applyAlignment="1">
      <alignment horizontal="right"/>
    </xf>
    <xf numFmtId="0" fontId="12" fillId="0" borderId="9" xfId="0" applyNumberFormat="1" applyFont="1" applyBorder="1" applyAlignment="1">
      <alignment horizontal="right"/>
    </xf>
    <xf numFmtId="20" fontId="12" fillId="0" borderId="9" xfId="0" applyNumberFormat="1" applyFont="1" applyBorder="1" applyAlignment="1">
      <alignment horizontal="right"/>
    </xf>
    <xf numFmtId="0" fontId="4" fillId="0" borderId="9" xfId="0" applyFont="1" applyBorder="1" applyAlignment="1">
      <alignment horizontal="center"/>
    </xf>
    <xf numFmtId="0" fontId="12" fillId="0" borderId="9" xfId="0" applyNumberFormat="1" applyFont="1" applyBorder="1"/>
    <xf numFmtId="164" fontId="14" fillId="0" borderId="9" xfId="0" applyNumberFormat="1" applyFont="1" applyBorder="1" applyAlignment="1">
      <alignment horizontal="right"/>
    </xf>
    <xf numFmtId="164" fontId="11" fillId="0" borderId="9" xfId="0" applyNumberFormat="1" applyFont="1" applyBorder="1" applyAlignment="1">
      <alignment horizontal="right"/>
    </xf>
    <xf numFmtId="0" fontId="14" fillId="0" borderId="0" xfId="0" applyFont="1"/>
    <xf numFmtId="0" fontId="12" fillId="0" borderId="8" xfId="0" applyFont="1" applyBorder="1" applyAlignment="1">
      <alignment horizontal="center" vertical="center"/>
    </xf>
    <xf numFmtId="164" fontId="12"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12" fillId="0" borderId="8" xfId="0" applyNumberFormat="1" applyFont="1" applyBorder="1" applyAlignment="1">
      <alignment horizontal="center" vertical="center"/>
    </xf>
    <xf numFmtId="0" fontId="12" fillId="2" borderId="9" xfId="0" applyFont="1" applyFill="1" applyBorder="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0" fontId="12" fillId="2" borderId="0" xfId="0" applyFont="1" applyFill="1" applyBorder="1" applyAlignment="1">
      <alignment horizontal="center"/>
    </xf>
    <xf numFmtId="0" fontId="12" fillId="0" borderId="0" xfId="0" applyFont="1" applyBorder="1" applyAlignment="1">
      <alignment horizontal="right"/>
    </xf>
    <xf numFmtId="164" fontId="12" fillId="0" borderId="0" xfId="0" applyNumberFormat="1" applyFont="1" applyBorder="1"/>
    <xf numFmtId="164" fontId="4" fillId="0" borderId="0" xfId="0" applyNumberFormat="1" applyFont="1" applyBorder="1"/>
    <xf numFmtId="164" fontId="14" fillId="0" borderId="9" xfId="0" applyNumberFormat="1" applyFont="1" applyBorder="1"/>
    <xf numFmtId="0" fontId="3" fillId="0" borderId="0" xfId="0" applyFont="1" applyBorder="1" applyAlignment="1">
      <alignment horizontal="center"/>
    </xf>
    <xf numFmtId="41" fontId="12" fillId="0" borderId="0" xfId="0" applyNumberFormat="1" applyFont="1" applyBorder="1" applyAlignment="1">
      <alignment horizontal="center"/>
    </xf>
    <xf numFmtId="0" fontId="12" fillId="0" borderId="9" xfId="0" applyFont="1" applyBorder="1" applyAlignment="1">
      <alignment horizontal="center" vertical="center"/>
    </xf>
    <xf numFmtId="0" fontId="12" fillId="0" borderId="9" xfId="0" applyFont="1" applyBorder="1" applyAlignment="1">
      <alignment horizontal="right" vertical="center"/>
    </xf>
    <xf numFmtId="20" fontId="12" fillId="0" borderId="9" xfId="0" applyNumberFormat="1" applyFont="1" applyBorder="1" applyAlignment="1">
      <alignment horizontal="right" vertical="center"/>
    </xf>
    <xf numFmtId="0" fontId="12" fillId="0" borderId="9" xfId="0" applyFont="1" applyFill="1" applyBorder="1"/>
    <xf numFmtId="0" fontId="12" fillId="0" borderId="9" xfId="0" applyFont="1" applyFill="1" applyBorder="1" applyAlignment="1">
      <alignment horizontal="center"/>
    </xf>
    <xf numFmtId="0" fontId="12" fillId="0" borderId="9" xfId="0" applyFont="1" applyFill="1" applyBorder="1" applyAlignment="1">
      <alignment horizontal="right" vertical="center"/>
    </xf>
    <xf numFmtId="164" fontId="4" fillId="0" borderId="9" xfId="0" applyNumberFormat="1" applyFont="1" applyFill="1" applyBorder="1"/>
    <xf numFmtId="0" fontId="12" fillId="0" borderId="0" xfId="0" applyFont="1" applyFill="1"/>
    <xf numFmtId="164" fontId="12" fillId="0" borderId="9" xfId="0" applyNumberFormat="1" applyFont="1" applyBorder="1" applyAlignment="1">
      <alignment horizontal="right"/>
    </xf>
    <xf numFmtId="164" fontId="4" fillId="0" borderId="9" xfId="0" applyNumberFormat="1" applyFont="1" applyBorder="1" applyAlignment="1">
      <alignment horizontal="right"/>
    </xf>
    <xf numFmtId="0" fontId="12" fillId="0" borderId="21" xfId="0" applyFont="1" applyBorder="1" applyAlignment="1"/>
    <xf numFmtId="0" fontId="12" fillId="0" borderId="9" xfId="0" applyFont="1" applyBorder="1" applyAlignment="1">
      <alignment horizontal="center" vertical="top" wrapText="1"/>
    </xf>
    <xf numFmtId="164" fontId="4" fillId="0" borderId="9" xfId="0" applyNumberFormat="1" applyFont="1" applyBorder="1" applyAlignment="1">
      <alignment vertical="center"/>
    </xf>
    <xf numFmtId="164" fontId="12" fillId="0" borderId="9" xfId="0" applyNumberFormat="1" applyFont="1" applyBorder="1" applyAlignment="1">
      <alignment vertical="center"/>
    </xf>
    <xf numFmtId="0" fontId="12" fillId="2" borderId="9" xfId="0" applyFont="1" applyFill="1" applyBorder="1"/>
    <xf numFmtId="0" fontId="12" fillId="2" borderId="9" xfId="0" applyFont="1" applyFill="1" applyBorder="1" applyAlignment="1">
      <alignment horizontal="right"/>
    </xf>
    <xf numFmtId="164" fontId="12" fillId="2" borderId="9" xfId="0" applyNumberFormat="1" applyFont="1" applyFill="1" applyBorder="1"/>
    <xf numFmtId="164" fontId="4" fillId="2" borderId="9" xfId="0" applyNumberFormat="1" applyFont="1" applyFill="1" applyBorder="1"/>
    <xf numFmtId="0" fontId="12" fillId="2" borderId="9" xfId="0" applyFont="1" applyFill="1" applyBorder="1" applyAlignment="1">
      <alignment horizontal="center" vertical="top" wrapText="1"/>
    </xf>
    <xf numFmtId="20" fontId="12" fillId="2" borderId="9" xfId="0" applyNumberFormat="1" applyFont="1" applyFill="1" applyBorder="1" applyAlignment="1">
      <alignment horizontal="right"/>
    </xf>
    <xf numFmtId="164" fontId="12" fillId="0" borderId="0" xfId="0" applyNumberFormat="1" applyFont="1"/>
    <xf numFmtId="164" fontId="12" fillId="2" borderId="9" xfId="0" applyNumberFormat="1" applyFont="1" applyFill="1" applyBorder="1" applyAlignment="1">
      <alignment horizontal="right"/>
    </xf>
    <xf numFmtId="164" fontId="4" fillId="2" borderId="9" xfId="0" applyNumberFormat="1" applyFont="1" applyFill="1" applyBorder="1" applyAlignment="1">
      <alignment horizontal="right"/>
    </xf>
    <xf numFmtId="164" fontId="14" fillId="2" borderId="9" xfId="0" applyNumberFormat="1" applyFont="1" applyFill="1" applyBorder="1"/>
    <xf numFmtId="0" fontId="0" fillId="2" borderId="0" xfId="0" applyFill="1"/>
    <xf numFmtId="0" fontId="3" fillId="2" borderId="0" xfId="0" applyFont="1" applyFill="1"/>
    <xf numFmtId="41" fontId="0" fillId="2" borderId="0" xfId="0" applyNumberFormat="1" applyFill="1"/>
    <xf numFmtId="41" fontId="4" fillId="2" borderId="0" xfId="0" applyNumberFormat="1" applyFont="1" applyFill="1"/>
    <xf numFmtId="164" fontId="0" fillId="2" borderId="0" xfId="0" applyNumberFormat="1" applyFill="1"/>
    <xf numFmtId="0" fontId="9" fillId="2" borderId="0" xfId="0" applyFont="1" applyFill="1"/>
    <xf numFmtId="0" fontId="14" fillId="2" borderId="17" xfId="0" applyFont="1" applyFill="1" applyBorder="1" applyAlignment="1"/>
    <xf numFmtId="0" fontId="14" fillId="2" borderId="20" xfId="0" applyFont="1" applyFill="1" applyBorder="1" applyAlignment="1"/>
    <xf numFmtId="0" fontId="12" fillId="2" borderId="21" xfId="0" applyFont="1" applyFill="1" applyBorder="1" applyAlignment="1">
      <alignment horizontal="center"/>
    </xf>
    <xf numFmtId="0" fontId="12" fillId="2" borderId="22" xfId="0" applyFont="1" applyFill="1" applyBorder="1" applyAlignment="1">
      <alignment horizontal="center"/>
    </xf>
    <xf numFmtId="164" fontId="12" fillId="2" borderId="16" xfId="0" applyNumberFormat="1" applyFont="1" applyFill="1" applyBorder="1"/>
    <xf numFmtId="0" fontId="14" fillId="0" borderId="17" xfId="0" applyFont="1" applyBorder="1" applyAlignment="1"/>
    <xf numFmtId="0" fontId="14" fillId="0" borderId="20" xfId="0" applyFont="1" applyBorder="1" applyAlignment="1"/>
    <xf numFmtId="0" fontId="12" fillId="0" borderId="21" xfId="0" applyFont="1" applyBorder="1" applyAlignment="1">
      <alignment horizontal="center"/>
    </xf>
    <xf numFmtId="0" fontId="12" fillId="0" borderId="22" xfId="0" applyFont="1" applyBorder="1" applyAlignment="1">
      <alignment horizontal="center"/>
    </xf>
    <xf numFmtId="164" fontId="12" fillId="0" borderId="16" xfId="0" applyNumberFormat="1" applyFont="1" applyBorder="1"/>
    <xf numFmtId="0" fontId="0" fillId="2" borderId="0" xfId="0" applyFill="1" applyAlignment="1">
      <alignment wrapText="1"/>
    </xf>
    <xf numFmtId="0" fontId="3" fillId="2" borderId="0" xfId="0" applyFont="1" applyFill="1" applyAlignment="1">
      <alignment wrapText="1"/>
    </xf>
    <xf numFmtId="41" fontId="0" fillId="2" borderId="0" xfId="0" applyNumberFormat="1" applyFill="1" applyAlignment="1">
      <alignment wrapText="1"/>
    </xf>
    <xf numFmtId="41" fontId="4" fillId="2" borderId="0" xfId="0" applyNumberFormat="1" applyFont="1" applyFill="1" applyAlignment="1">
      <alignment wrapText="1"/>
    </xf>
    <xf numFmtId="164" fontId="0" fillId="2" borderId="0" xfId="0" applyNumberFormat="1" applyFill="1" applyAlignment="1">
      <alignment wrapText="1"/>
    </xf>
    <xf numFmtId="0" fontId="0" fillId="0" borderId="0" xfId="0" applyAlignment="1">
      <alignment wrapText="1"/>
    </xf>
    <xf numFmtId="0" fontId="9" fillId="2" borderId="0" xfId="0" applyFont="1" applyFill="1" applyAlignment="1">
      <alignment horizontal="left"/>
    </xf>
    <xf numFmtId="41" fontId="10" fillId="2" borderId="0" xfId="0" applyNumberFormat="1" applyFont="1" applyFill="1"/>
    <xf numFmtId="164" fontId="10" fillId="2" borderId="0" xfId="0" applyNumberFormat="1" applyFont="1" applyFill="1"/>
    <xf numFmtId="41" fontId="4" fillId="2" borderId="9" xfId="0" applyNumberFormat="1" applyFont="1" applyFill="1" applyBorder="1" applyAlignment="1">
      <alignment horizontal="center" vertical="center"/>
    </xf>
    <xf numFmtId="41" fontId="4" fillId="2" borderId="9" xfId="0" applyNumberFormat="1" applyFont="1" applyFill="1" applyBorder="1"/>
    <xf numFmtId="0" fontId="10" fillId="2" borderId="0" xfId="0" applyFont="1" applyFill="1"/>
    <xf numFmtId="3" fontId="11" fillId="0" borderId="9" xfId="0" applyNumberFormat="1" applyFont="1" applyBorder="1"/>
    <xf numFmtId="0" fontId="11" fillId="0" borderId="0" xfId="0" applyFont="1"/>
    <xf numFmtId="41" fontId="4" fillId="0" borderId="9" xfId="0" applyNumberFormat="1" applyFont="1" applyBorder="1" applyAlignment="1">
      <alignment horizontal="center" vertical="center"/>
    </xf>
    <xf numFmtId="41" fontId="4" fillId="0" borderId="9" xfId="0" applyNumberFormat="1" applyFont="1" applyBorder="1"/>
    <xf numFmtId="0" fontId="0" fillId="0" borderId="8" xfId="0" applyBorder="1" applyAlignment="1">
      <alignment vertical="top" wrapText="1"/>
    </xf>
    <xf numFmtId="166" fontId="12" fillId="0" borderId="9" xfId="0" applyNumberFormat="1" applyFont="1" applyBorder="1" applyAlignment="1">
      <alignment horizontal="right"/>
    </xf>
    <xf numFmtId="0" fontId="14" fillId="0" borderId="0" xfId="0" applyFont="1" applyBorder="1" applyAlignment="1">
      <alignment horizontal="center"/>
    </xf>
    <xf numFmtId="3" fontId="11" fillId="0" borderId="0" xfId="0" applyNumberFormat="1" applyFont="1" applyBorder="1"/>
    <xf numFmtId="164" fontId="14" fillId="0" borderId="0" xfId="0" applyNumberFormat="1" applyFont="1" applyBorder="1"/>
    <xf numFmtId="3" fontId="12" fillId="0" borderId="9" xfId="0" applyNumberFormat="1" applyFont="1" applyBorder="1" applyAlignment="1">
      <alignment horizontal="right"/>
    </xf>
    <xf numFmtId="0" fontId="12" fillId="0" borderId="9" xfId="0" applyFont="1" applyBorder="1" applyAlignment="1">
      <alignment horizontal="center" wrapText="1"/>
    </xf>
    <xf numFmtId="0" fontId="12" fillId="2" borderId="9" xfId="0" applyFont="1" applyFill="1" applyBorder="1" applyAlignment="1">
      <alignment horizontal="center" vertical="top"/>
    </xf>
    <xf numFmtId="0" fontId="12" fillId="0" borderId="9" xfId="0" applyFont="1" applyBorder="1" applyAlignment="1">
      <alignment horizontal="center" vertical="top"/>
    </xf>
    <xf numFmtId="3" fontId="4" fillId="0" borderId="9" xfId="0" applyNumberFormat="1" applyFont="1" applyBorder="1"/>
    <xf numFmtId="0" fontId="12" fillId="0" borderId="9" xfId="0" applyFont="1" applyBorder="1" applyAlignment="1">
      <alignment wrapText="1"/>
    </xf>
    <xf numFmtId="0" fontId="12" fillId="0" borderId="0" xfId="0" applyFont="1" applyBorder="1" applyAlignment="1">
      <alignment horizontal="center" vertical="top" wrapText="1"/>
    </xf>
    <xf numFmtId="164" fontId="14" fillId="0" borderId="9" xfId="0" applyNumberFormat="1" applyFont="1" applyBorder="1" applyAlignment="1">
      <alignment horizontal="center"/>
    </xf>
    <xf numFmtId="0" fontId="12" fillId="0" borderId="0" xfId="0" applyFont="1" applyBorder="1"/>
    <xf numFmtId="0" fontId="0" fillId="0" borderId="0" xfId="0" applyBorder="1"/>
    <xf numFmtId="3" fontId="4" fillId="0" borderId="0" xfId="0" applyNumberFormat="1" applyFont="1" applyBorder="1"/>
    <xf numFmtId="0" fontId="12" fillId="2" borderId="16" xfId="0" applyFont="1" applyFill="1" applyBorder="1"/>
    <xf numFmtId="0" fontId="12" fillId="2" borderId="16" xfId="0" applyFont="1" applyFill="1" applyBorder="1" applyAlignment="1">
      <alignment horizontal="center"/>
    </xf>
    <xf numFmtId="0" fontId="12" fillId="2" borderId="16" xfId="0" applyFont="1" applyFill="1" applyBorder="1" applyAlignment="1">
      <alignment horizontal="right"/>
    </xf>
    <xf numFmtId="164" fontId="4" fillId="2" borderId="16" xfId="0" applyNumberFormat="1" applyFont="1" applyFill="1" applyBorder="1"/>
    <xf numFmtId="0" fontId="12" fillId="3" borderId="0" xfId="0" applyFont="1" applyFill="1"/>
    <xf numFmtId="0" fontId="12" fillId="0" borderId="0" xfId="0" applyFont="1" applyBorder="1" applyAlignment="1">
      <alignment horizontal="center" vertical="center"/>
    </xf>
    <xf numFmtId="0" fontId="12" fillId="3" borderId="16" xfId="0" applyFont="1" applyFill="1" applyBorder="1" applyAlignment="1">
      <alignment horizontal="center" wrapText="1"/>
    </xf>
    <xf numFmtId="0" fontId="12" fillId="3" borderId="16" xfId="0" applyFont="1" applyFill="1" applyBorder="1" applyAlignment="1">
      <alignment horizontal="center"/>
    </xf>
    <xf numFmtId="0" fontId="12" fillId="3" borderId="16" xfId="0" applyFont="1" applyFill="1" applyBorder="1"/>
    <xf numFmtId="0" fontId="12" fillId="3" borderId="16" xfId="0" applyFont="1" applyFill="1" applyBorder="1" applyAlignment="1">
      <alignment horizontal="right"/>
    </xf>
    <xf numFmtId="164" fontId="4" fillId="3" borderId="16" xfId="0" applyNumberFormat="1" applyFont="1" applyFill="1" applyBorder="1"/>
    <xf numFmtId="164" fontId="12" fillId="3" borderId="16" xfId="0" applyNumberFormat="1" applyFont="1" applyFill="1" applyBorder="1"/>
    <xf numFmtId="0" fontId="4" fillId="0" borderId="0" xfId="0" applyFont="1" applyBorder="1"/>
    <xf numFmtId="0" fontId="14" fillId="0" borderId="0" xfId="0" applyFont="1" applyAlignment="1"/>
    <xf numFmtId="0" fontId="12" fillId="0" borderId="16" xfId="0" applyFont="1" applyBorder="1"/>
    <xf numFmtId="0" fontId="12" fillId="0" borderId="16" xfId="0" applyFont="1" applyBorder="1" applyAlignment="1">
      <alignment horizontal="center"/>
    </xf>
    <xf numFmtId="0" fontId="12" fillId="0" borderId="16" xfId="0" applyFont="1" applyBorder="1" applyAlignment="1">
      <alignment horizontal="right"/>
    </xf>
    <xf numFmtId="164" fontId="4" fillId="0" borderId="16" xfId="0" applyNumberFormat="1" applyFont="1" applyBorder="1" applyAlignment="1">
      <alignment horizontal="right"/>
    </xf>
    <xf numFmtId="0" fontId="14" fillId="0" borderId="0" xfId="0" applyFont="1" applyBorder="1" applyAlignment="1">
      <alignment horizontal="center" vertical="center"/>
    </xf>
    <xf numFmtId="167" fontId="14" fillId="0" borderId="0" xfId="0" applyNumberFormat="1" applyFont="1" applyBorder="1" applyAlignment="1">
      <alignment horizontal="right" vertical="center" wrapText="1"/>
    </xf>
    <xf numFmtId="0" fontId="12" fillId="0" borderId="0" xfId="0" applyFont="1" applyAlignment="1"/>
    <xf numFmtId="41" fontId="4" fillId="0" borderId="16" xfId="0" applyNumberFormat="1" applyFont="1" applyBorder="1"/>
    <xf numFmtId="0" fontId="12" fillId="0" borderId="17" xfId="0" applyFont="1" applyBorder="1" applyAlignment="1">
      <alignment horizontal="center"/>
    </xf>
    <xf numFmtId="0" fontId="12" fillId="0" borderId="18" xfId="0" applyFont="1" applyBorder="1" applyAlignment="1">
      <alignment horizontal="right"/>
    </xf>
    <xf numFmtId="0" fontId="12" fillId="0" borderId="8" xfId="0" applyFont="1" applyBorder="1"/>
    <xf numFmtId="164" fontId="4" fillId="0" borderId="8" xfId="0" applyNumberFormat="1" applyFont="1" applyBorder="1"/>
    <xf numFmtId="164" fontId="4" fillId="0" borderId="9" xfId="0" applyNumberFormat="1" applyFont="1" applyBorder="1" applyAlignment="1">
      <alignment horizontal="center"/>
    </xf>
    <xf numFmtId="164" fontId="12" fillId="0" borderId="9" xfId="0" applyNumberFormat="1" applyFont="1" applyBorder="1" applyAlignment="1">
      <alignment horizontal="center"/>
    </xf>
    <xf numFmtId="0" fontId="0" fillId="0" borderId="0" xfId="0" applyFill="1"/>
    <xf numFmtId="164" fontId="4" fillId="0" borderId="16" xfId="0" applyNumberFormat="1" applyFont="1" applyBorder="1"/>
    <xf numFmtId="0" fontId="12" fillId="0" borderId="0" xfId="0" applyFont="1" applyFill="1" applyBorder="1" applyAlignment="1">
      <alignment horizontal="center"/>
    </xf>
    <xf numFmtId="164" fontId="4" fillId="0" borderId="0" xfId="0" applyNumberFormat="1" applyFont="1" applyFill="1" applyBorder="1"/>
    <xf numFmtId="0" fontId="14" fillId="0" borderId="0" xfId="0" applyFont="1" applyAlignment="1">
      <alignment horizontal="left"/>
    </xf>
    <xf numFmtId="0" fontId="12" fillId="0" borderId="23" xfId="0" applyFont="1" applyBorder="1" applyAlignment="1">
      <alignment vertical="top" wrapText="1"/>
    </xf>
    <xf numFmtId="167" fontId="14" fillId="0" borderId="9" xfId="0" applyNumberFormat="1" applyFont="1" applyBorder="1"/>
    <xf numFmtId="164" fontId="4" fillId="0" borderId="0" xfId="0" applyNumberFormat="1" applyFont="1"/>
    <xf numFmtId="0" fontId="0" fillId="0" borderId="0" xfId="0" applyAlignment="1">
      <alignment vertical="top"/>
    </xf>
    <xf numFmtId="0" fontId="10" fillId="0" borderId="0" xfId="0" applyFont="1" applyAlignment="1">
      <alignment vertical="top" wrapText="1"/>
    </xf>
    <xf numFmtId="164" fontId="4" fillId="0" borderId="0" xfId="0" applyNumberFormat="1" applyFont="1" applyAlignment="1">
      <alignment vertical="top" wrapText="1"/>
    </xf>
    <xf numFmtId="164" fontId="10" fillId="0" borderId="0" xfId="0" applyNumberFormat="1" applyFont="1" applyAlignment="1">
      <alignment vertical="top" wrapText="1"/>
    </xf>
    <xf numFmtId="41" fontId="12" fillId="0" borderId="0" xfId="0" applyNumberFormat="1" applyFont="1"/>
    <xf numFmtId="0" fontId="12" fillId="0" borderId="9" xfId="0" applyFont="1" applyBorder="1" applyAlignment="1">
      <alignment horizontal="right"/>
    </xf>
    <xf numFmtId="0" fontId="0" fillId="0" borderId="0" xfId="0" applyAlignment="1">
      <alignment horizontal="center" wrapText="1"/>
    </xf>
    <xf numFmtId="0" fontId="6" fillId="0" borderId="0" xfId="0" applyFont="1" applyBorder="1"/>
    <xf numFmtId="0" fontId="3" fillId="0" borderId="0" xfId="0" applyFont="1" applyBorder="1"/>
    <xf numFmtId="0" fontId="16" fillId="0" borderId="0" xfId="0" applyFont="1" applyBorder="1"/>
    <xf numFmtId="164" fontId="4" fillId="3" borderId="9" xfId="0" applyNumberFormat="1" applyFont="1" applyFill="1" applyBorder="1" applyAlignment="1">
      <alignment vertical="center" wrapText="1"/>
    </xf>
    <xf numFmtId="0" fontId="11" fillId="3" borderId="0" xfId="0" applyFont="1" applyFill="1" applyBorder="1"/>
    <xf numFmtId="164" fontId="4" fillId="0" borderId="9" xfId="0" applyNumberFormat="1" applyFont="1" applyFill="1" applyBorder="1" applyAlignment="1">
      <alignment horizontal="center"/>
    </xf>
    <xf numFmtId="164" fontId="4" fillId="0" borderId="9" xfId="0" applyNumberFormat="1" applyFont="1" applyFill="1" applyBorder="1" applyAlignment="1">
      <alignment horizontal="right" vertical="center" wrapText="1"/>
    </xf>
    <xf numFmtId="0" fontId="4"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applyAlignment="1">
      <alignment horizontal="right" vertical="center" wrapText="1"/>
    </xf>
    <xf numFmtId="164" fontId="4" fillId="0" borderId="33" xfId="0" applyNumberFormat="1" applyFont="1" applyBorder="1" applyAlignment="1">
      <alignment vertical="center" wrapText="1"/>
    </xf>
    <xf numFmtId="164" fontId="4" fillId="0" borderId="34" xfId="0" applyNumberFormat="1" applyFont="1" applyBorder="1" applyAlignment="1">
      <alignment vertical="center" wrapText="1"/>
    </xf>
    <xf numFmtId="164" fontId="4" fillId="0" borderId="9" xfId="0" applyNumberFormat="1" applyFont="1" applyBorder="1" applyAlignment="1">
      <alignment vertical="center" wrapText="1"/>
    </xf>
    <xf numFmtId="164" fontId="4" fillId="0" borderId="17" xfId="0" applyNumberFormat="1" applyFont="1" applyBorder="1" applyAlignment="1">
      <alignment vertical="center" wrapText="1"/>
    </xf>
    <xf numFmtId="0" fontId="11" fillId="0" borderId="35" xfId="0" applyFont="1" applyBorder="1" applyAlignment="1">
      <alignment horizontal="center" wrapText="1"/>
    </xf>
    <xf numFmtId="164" fontId="11" fillId="0" borderId="36" xfId="0" applyNumberFormat="1" applyFont="1" applyBorder="1" applyAlignment="1">
      <alignment vertical="center" wrapText="1"/>
    </xf>
    <xf numFmtId="0" fontId="11" fillId="0" borderId="0" xfId="0" applyFont="1" applyBorder="1"/>
    <xf numFmtId="0" fontId="13" fillId="0" borderId="0" xfId="0" applyFont="1" applyBorder="1" applyAlignment="1">
      <alignment horizontal="center" wrapText="1"/>
    </xf>
    <xf numFmtId="0" fontId="13" fillId="0" borderId="0" xfId="0" applyFont="1" applyBorder="1"/>
    <xf numFmtId="164" fontId="11" fillId="0" borderId="37" xfId="0" applyNumberFormat="1" applyFont="1" applyBorder="1" applyAlignment="1">
      <alignment vertical="center" wrapText="1"/>
    </xf>
    <xf numFmtId="0" fontId="16" fillId="0" borderId="0" xfId="0" applyFont="1" applyFill="1" applyBorder="1"/>
    <xf numFmtId="164" fontId="4" fillId="0" borderId="0" xfId="0" applyNumberFormat="1" applyFont="1" applyBorder="1" applyAlignment="1">
      <alignment horizontal="center" vertical="center"/>
    </xf>
    <xf numFmtId="164" fontId="17" fillId="3" borderId="9" xfId="0" applyNumberFormat="1" applyFont="1" applyFill="1" applyBorder="1" applyAlignment="1">
      <alignment vertical="center" wrapText="1"/>
    </xf>
    <xf numFmtId="0" fontId="18" fillId="3" borderId="0" xfId="0" applyFont="1" applyFill="1" applyBorder="1"/>
    <xf numFmtId="164" fontId="13" fillId="0" borderId="0" xfId="0" applyNumberFormat="1" applyFont="1" applyBorder="1" applyAlignment="1">
      <alignment horizontal="left" wrapText="1"/>
    </xf>
    <xf numFmtId="0" fontId="14" fillId="0" borderId="0" xfId="0" applyFont="1" applyBorder="1"/>
    <xf numFmtId="0" fontId="15" fillId="0" borderId="0" xfId="0" applyFont="1" applyBorder="1"/>
    <xf numFmtId="0" fontId="13" fillId="0" borderId="41" xfId="0" applyFont="1" applyBorder="1" applyAlignment="1">
      <alignment horizontal="center" wrapText="1"/>
    </xf>
    <xf numFmtId="164" fontId="13" fillId="0" borderId="8" xfId="0" applyNumberFormat="1" applyFont="1" applyBorder="1" applyAlignment="1">
      <alignment vertical="center" wrapText="1"/>
    </xf>
    <xf numFmtId="164" fontId="13" fillId="0" borderId="40" xfId="0" applyNumberFormat="1" applyFont="1" applyBorder="1" applyAlignment="1">
      <alignment vertical="center" wrapText="1"/>
    </xf>
    <xf numFmtId="164" fontId="13" fillId="0" borderId="9" xfId="0" applyNumberFormat="1" applyFont="1" applyBorder="1" applyAlignment="1">
      <alignment vertical="center" wrapText="1"/>
    </xf>
    <xf numFmtId="0" fontId="13" fillId="0" borderId="31" xfId="0" applyFont="1" applyBorder="1" applyAlignment="1">
      <alignment horizontal="center" wrapText="1"/>
    </xf>
    <xf numFmtId="164" fontId="13" fillId="3" borderId="9" xfId="0" applyNumberFormat="1" applyFont="1" applyFill="1" applyBorder="1" applyAlignment="1">
      <alignment vertical="center" wrapText="1"/>
    </xf>
    <xf numFmtId="0" fontId="13" fillId="0" borderId="35" xfId="0" applyFont="1" applyBorder="1" applyAlignment="1">
      <alignment horizontal="center" wrapText="1"/>
    </xf>
    <xf numFmtId="164" fontId="13" fillId="0" borderId="36" xfId="0" applyNumberFormat="1" applyFont="1" applyBorder="1" applyAlignment="1">
      <alignment vertical="center" wrapText="1"/>
    </xf>
    <xf numFmtId="0" fontId="15" fillId="0" borderId="0" xfId="0" applyFont="1" applyAlignment="1">
      <alignment horizontal="center" wrapText="1"/>
    </xf>
    <xf numFmtId="164" fontId="15" fillId="0" borderId="0" xfId="0" applyNumberFormat="1" applyFont="1"/>
    <xf numFmtId="164" fontId="13" fillId="0" borderId="0" xfId="0" applyNumberFormat="1" applyFont="1"/>
    <xf numFmtId="0" fontId="15" fillId="0" borderId="0" xfId="0" applyFont="1"/>
    <xf numFmtId="0" fontId="13" fillId="0" borderId="0" xfId="0" applyFont="1" applyBorder="1" applyAlignment="1">
      <alignment horizontal="left" wrapText="1"/>
    </xf>
    <xf numFmtId="0" fontId="13" fillId="0" borderId="42" xfId="0" applyFont="1" applyBorder="1" applyAlignment="1">
      <alignment horizontal="left" wrapText="1"/>
    </xf>
    <xf numFmtId="0" fontId="13" fillId="0" borderId="0" xfId="0" applyFont="1" applyBorder="1" applyAlignment="1">
      <alignment horizontal="left" vertical="center" wrapText="1"/>
    </xf>
    <xf numFmtId="0" fontId="13" fillId="0" borderId="0" xfId="0" applyFont="1" applyAlignment="1">
      <alignment horizontal="center" wrapText="1"/>
    </xf>
    <xf numFmtId="15" fontId="15" fillId="0" borderId="0" xfId="0" applyNumberFormat="1" applyFont="1"/>
    <xf numFmtId="0" fontId="12" fillId="0" borderId="8" xfId="0" applyFont="1" applyBorder="1" applyAlignment="1">
      <alignment horizontal="right" vertical="center" wrapText="1"/>
    </xf>
    <xf numFmtId="0" fontId="20" fillId="0" borderId="9" xfId="0" applyFont="1" applyBorder="1" applyAlignment="1">
      <alignment horizontal="center"/>
    </xf>
    <xf numFmtId="0" fontId="11" fillId="0" borderId="25" xfId="0" applyFont="1" applyBorder="1" applyAlignment="1">
      <alignment horizontal="center" vertical="center" wrapText="1"/>
    </xf>
    <xf numFmtId="164" fontId="11" fillId="0" borderId="26" xfId="0" applyNumberFormat="1" applyFont="1" applyBorder="1" applyAlignment="1">
      <alignment horizontal="center" vertical="center" wrapText="1"/>
    </xf>
    <xf numFmtId="164" fontId="11" fillId="0" borderId="29"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4" fillId="0" borderId="32" xfId="0" applyFont="1" applyBorder="1" applyAlignment="1">
      <alignment horizontal="center" wrapText="1"/>
    </xf>
    <xf numFmtId="0" fontId="4" fillId="0" borderId="31" xfId="0" applyFont="1" applyBorder="1" applyAlignment="1">
      <alignment horizontal="center" wrapText="1"/>
    </xf>
    <xf numFmtId="0" fontId="11" fillId="0" borderId="0" xfId="0" applyFont="1" applyBorder="1" applyAlignment="1">
      <alignment horizontal="center" wrapText="1"/>
    </xf>
    <xf numFmtId="164" fontId="11" fillId="0" borderId="0" xfId="0" applyNumberFormat="1" applyFont="1" applyBorder="1" applyAlignment="1">
      <alignment vertical="center" wrapText="1"/>
    </xf>
    <xf numFmtId="164" fontId="11" fillId="0" borderId="3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21" fillId="0" borderId="0" xfId="0" applyFont="1" applyAlignment="1">
      <alignment horizontal="center" wrapText="1"/>
    </xf>
    <xf numFmtId="164" fontId="21" fillId="0" borderId="0" xfId="0" applyNumberFormat="1" applyFont="1"/>
    <xf numFmtId="0" fontId="11" fillId="0" borderId="38" xfId="0" applyFont="1" applyBorder="1" applyAlignment="1">
      <alignment horizontal="center" vertical="center" wrapText="1"/>
    </xf>
    <xf numFmtId="0" fontId="11" fillId="0" borderId="32" xfId="0" applyFont="1" applyBorder="1" applyAlignment="1">
      <alignment horizontal="center" wrapText="1"/>
    </xf>
    <xf numFmtId="0" fontId="11" fillId="0" borderId="31" xfId="0" applyFont="1" applyBorder="1" applyAlignment="1">
      <alignment horizontal="center" wrapText="1"/>
    </xf>
    <xf numFmtId="164" fontId="4" fillId="0" borderId="8" xfId="0" applyNumberFormat="1" applyFont="1" applyBorder="1" applyAlignment="1">
      <alignment horizontal="center" vertical="center"/>
    </xf>
    <xf numFmtId="164" fontId="4" fillId="0" borderId="39" xfId="0" applyNumberFormat="1" applyFont="1" applyBorder="1" applyAlignment="1">
      <alignment horizontal="center" vertical="center"/>
    </xf>
    <xf numFmtId="164" fontId="4" fillId="2" borderId="39" xfId="0" applyNumberFormat="1" applyFont="1" applyFill="1" applyBorder="1" applyAlignment="1">
      <alignment horizontal="center" vertical="center" wrapText="1"/>
    </xf>
    <xf numFmtId="0" fontId="13" fillId="0" borderId="31" xfId="0" applyFont="1" applyBorder="1" applyAlignment="1">
      <alignment vertical="center" wrapText="1"/>
    </xf>
    <xf numFmtId="0" fontId="9" fillId="0" borderId="0" xfId="0" applyFont="1" applyBorder="1" applyAlignment="1">
      <alignment wrapText="1"/>
    </xf>
    <xf numFmtId="0" fontId="13" fillId="0" borderId="35" xfId="0" applyFont="1" applyBorder="1" applyAlignment="1">
      <alignment vertical="center" wrapText="1"/>
    </xf>
    <xf numFmtId="0" fontId="13" fillId="0" borderId="32" xfId="0" applyFont="1" applyBorder="1" applyAlignment="1">
      <alignment vertical="center" wrapText="1"/>
    </xf>
    <xf numFmtId="164" fontId="4" fillId="0" borderId="28" xfId="0" applyNumberFormat="1" applyFont="1" applyBorder="1" applyAlignment="1">
      <alignment horizontal="center" vertical="center"/>
    </xf>
    <xf numFmtId="164" fontId="11" fillId="0" borderId="27" xfId="0" applyNumberFormat="1" applyFont="1" applyBorder="1" applyAlignment="1">
      <alignment horizontal="center" vertical="center" wrapText="1"/>
    </xf>
    <xf numFmtId="164" fontId="4" fillId="0" borderId="8" xfId="0" applyNumberFormat="1" applyFont="1" applyBorder="1" applyAlignment="1">
      <alignment horizontal="right" wrapText="1"/>
    </xf>
    <xf numFmtId="164" fontId="11" fillId="0" borderId="7" xfId="0" applyNumberFormat="1" applyFont="1" applyBorder="1" applyAlignment="1">
      <alignment horizontal="center" vertical="center" wrapText="1"/>
    </xf>
    <xf numFmtId="164" fontId="4" fillId="3" borderId="50" xfId="0" applyNumberFormat="1" applyFont="1" applyFill="1" applyBorder="1" applyAlignment="1">
      <alignment vertical="center" wrapText="1"/>
    </xf>
    <xf numFmtId="0" fontId="4" fillId="0" borderId="31" xfId="0" applyFont="1" applyFill="1" applyBorder="1" applyAlignment="1">
      <alignment horizontal="center" vertical="center" wrapText="1"/>
    </xf>
    <xf numFmtId="164" fontId="4" fillId="0" borderId="50" xfId="0" applyNumberFormat="1" applyFont="1" applyFill="1" applyBorder="1" applyAlignment="1">
      <alignment horizontal="right" vertical="center" wrapText="1"/>
    </xf>
    <xf numFmtId="164" fontId="4" fillId="0" borderId="50" xfId="0" applyNumberFormat="1" applyFont="1" applyBorder="1" applyAlignment="1">
      <alignment vertical="center" wrapText="1"/>
    </xf>
    <xf numFmtId="164" fontId="11" fillId="0" borderId="30" xfId="0" applyNumberFormat="1" applyFont="1" applyBorder="1" applyAlignment="1">
      <alignment horizontal="center" vertical="center"/>
    </xf>
    <xf numFmtId="164" fontId="11" fillId="0" borderId="55" xfId="0" applyNumberFormat="1" applyFont="1" applyBorder="1" applyAlignment="1">
      <alignment horizontal="center" vertical="center" wrapText="1"/>
    </xf>
    <xf numFmtId="0" fontId="4" fillId="0" borderId="35" xfId="0" applyFont="1" applyFill="1" applyBorder="1" applyAlignment="1">
      <alignment horizontal="center" vertical="center" wrapText="1"/>
    </xf>
    <xf numFmtId="164" fontId="4" fillId="0" borderId="36" xfId="0" applyNumberFormat="1" applyFont="1" applyFill="1" applyBorder="1" applyAlignment="1">
      <alignment horizontal="center"/>
    </xf>
    <xf numFmtId="164" fontId="4" fillId="0" borderId="36" xfId="0" applyNumberFormat="1" applyFont="1" applyFill="1" applyBorder="1" applyAlignment="1">
      <alignment horizontal="right" vertical="center" wrapText="1"/>
    </xf>
    <xf numFmtId="164" fontId="4" fillId="0" borderId="56" xfId="0" applyNumberFormat="1" applyFont="1" applyFill="1" applyBorder="1" applyAlignment="1">
      <alignment horizontal="right" vertical="center" wrapText="1"/>
    </xf>
    <xf numFmtId="164" fontId="4" fillId="0" borderId="9" xfId="0" applyNumberFormat="1" applyFont="1" applyBorder="1" applyAlignment="1" applyProtection="1">
      <alignment vertical="center" wrapText="1"/>
    </xf>
    <xf numFmtId="164" fontId="4" fillId="0" borderId="49" xfId="0" applyNumberFormat="1" applyFont="1" applyBorder="1" applyAlignment="1">
      <alignment vertical="center" wrapText="1"/>
    </xf>
    <xf numFmtId="164" fontId="11" fillId="0" borderId="56" xfId="0" applyNumberFormat="1" applyFont="1" applyBorder="1" applyAlignment="1">
      <alignment vertical="center" wrapText="1"/>
    </xf>
    <xf numFmtId="0" fontId="4" fillId="0" borderId="52" xfId="0" applyFont="1" applyBorder="1" applyAlignment="1">
      <alignment horizontal="center" vertical="center" wrapText="1"/>
    </xf>
    <xf numFmtId="164" fontId="4" fillId="0" borderId="54" xfId="0" applyNumberFormat="1" applyFont="1" applyBorder="1" applyAlignment="1">
      <alignment horizontal="center" vertical="center"/>
    </xf>
    <xf numFmtId="0" fontId="4" fillId="0" borderId="44" xfId="0" applyFont="1" applyBorder="1" applyAlignment="1">
      <alignment horizontal="center" vertical="center" wrapText="1"/>
    </xf>
    <xf numFmtId="164" fontId="4" fillId="0" borderId="36" xfId="0" applyNumberFormat="1" applyFont="1" applyBorder="1"/>
    <xf numFmtId="164" fontId="4" fillId="0" borderId="36" xfId="0" applyNumberFormat="1" applyFont="1" applyBorder="1" applyAlignment="1">
      <alignment horizontal="center" vertical="center"/>
    </xf>
    <xf numFmtId="164" fontId="4" fillId="0" borderId="56" xfId="0" applyNumberFormat="1" applyFont="1" applyBorder="1" applyAlignment="1">
      <alignment horizontal="center" vertical="center"/>
    </xf>
    <xf numFmtId="0" fontId="4" fillId="0" borderId="57" xfId="0" applyFont="1" applyBorder="1" applyAlignment="1">
      <alignment horizontal="center" vertical="center" wrapText="1"/>
    </xf>
    <xf numFmtId="164" fontId="4" fillId="0" borderId="24"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4" fillId="0" borderId="59" xfId="0" applyFont="1" applyBorder="1" applyAlignment="1">
      <alignment horizontal="center" vertical="center" wrapText="1"/>
    </xf>
    <xf numFmtId="164" fontId="4" fillId="0" borderId="53"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4" fillId="2" borderId="50" xfId="0" applyNumberFormat="1" applyFont="1" applyFill="1" applyBorder="1" applyAlignment="1">
      <alignment horizontal="center" vertical="center" wrapText="1"/>
    </xf>
    <xf numFmtId="164" fontId="17" fillId="3" borderId="50" xfId="0" applyNumberFormat="1" applyFont="1" applyFill="1" applyBorder="1" applyAlignment="1">
      <alignment vertical="center" wrapText="1"/>
    </xf>
    <xf numFmtId="0" fontId="13" fillId="0" borderId="25" xfId="0" applyFont="1" applyBorder="1" applyAlignment="1">
      <alignment horizontal="center" vertical="center" wrapText="1"/>
    </xf>
    <xf numFmtId="164" fontId="13" fillId="0" borderId="26"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13" fillId="0" borderId="54" xfId="0" applyNumberFormat="1" applyFont="1" applyBorder="1" applyAlignment="1">
      <alignment vertical="center" wrapText="1"/>
    </xf>
    <xf numFmtId="164" fontId="13" fillId="0" borderId="50" xfId="0" applyNumberFormat="1" applyFont="1" applyBorder="1" applyAlignment="1">
      <alignment vertical="center" wrapText="1"/>
    </xf>
    <xf numFmtId="164" fontId="13" fillId="3" borderId="50" xfId="0" applyNumberFormat="1" applyFont="1" applyFill="1" applyBorder="1" applyAlignment="1">
      <alignment vertical="center" wrapText="1"/>
    </xf>
    <xf numFmtId="164" fontId="13" fillId="0" borderId="56" xfId="0" applyNumberFormat="1" applyFont="1" applyBorder="1" applyAlignment="1">
      <alignment vertical="center" wrapText="1"/>
    </xf>
    <xf numFmtId="164" fontId="13" fillId="0" borderId="46" xfId="0" applyNumberFormat="1" applyFont="1" applyBorder="1" applyAlignment="1">
      <alignment vertical="center" wrapText="1"/>
    </xf>
    <xf numFmtId="44" fontId="11" fillId="3" borderId="0" xfId="0" applyNumberFormat="1" applyFont="1" applyFill="1" applyBorder="1"/>
    <xf numFmtId="44" fontId="15" fillId="0" borderId="0" xfId="0" applyNumberFormat="1" applyFont="1"/>
    <xf numFmtId="164" fontId="13" fillId="0" borderId="0" xfId="0" applyNumberFormat="1" applyFont="1" applyAlignment="1">
      <alignment vertical="center" wrapText="1"/>
    </xf>
    <xf numFmtId="44" fontId="14" fillId="0" borderId="0" xfId="0" applyNumberFormat="1" applyFont="1"/>
    <xf numFmtId="0" fontId="0" fillId="0" borderId="28" xfId="0" applyBorder="1" applyAlignment="1">
      <alignment horizontal="center" vertical="center" textRotation="255" wrapText="1"/>
    </xf>
    <xf numFmtId="0" fontId="6" fillId="2" borderId="0" xfId="0" applyFont="1" applyFill="1" applyBorder="1"/>
    <xf numFmtId="0" fontId="3" fillId="2" borderId="0" xfId="0" applyFont="1" applyFill="1" applyBorder="1"/>
    <xf numFmtId="0" fontId="16" fillId="2" borderId="0" xfId="0" applyFont="1" applyFill="1" applyBorder="1"/>
    <xf numFmtId="0" fontId="11" fillId="2" borderId="0" xfId="0" applyFont="1" applyFill="1" applyBorder="1"/>
    <xf numFmtId="0" fontId="4" fillId="2" borderId="0" xfId="0" applyFont="1" applyFill="1" applyBorder="1"/>
    <xf numFmtId="0" fontId="13" fillId="2" borderId="0" xfId="0" applyFont="1" applyFill="1" applyBorder="1"/>
    <xf numFmtId="0" fontId="14" fillId="2" borderId="0" xfId="0" applyFont="1" applyFill="1" applyBorder="1"/>
    <xf numFmtId="0" fontId="15" fillId="2" borderId="0" xfId="0" applyFont="1" applyFill="1" applyBorder="1"/>
    <xf numFmtId="0" fontId="15" fillId="2" borderId="0" xfId="0" applyFont="1" applyFill="1"/>
    <xf numFmtId="0" fontId="11" fillId="2" borderId="0" xfId="0" applyFont="1" applyFill="1"/>
    <xf numFmtId="0" fontId="4" fillId="0" borderId="0" xfId="0" applyFont="1" applyAlignment="1">
      <alignment horizontal="left"/>
    </xf>
    <xf numFmtId="164" fontId="14" fillId="0" borderId="18" xfId="0" applyNumberFormat="1" applyFont="1" applyBorder="1"/>
    <xf numFmtId="0" fontId="12" fillId="0" borderId="9" xfId="0" applyFont="1" applyBorder="1" applyAlignment="1">
      <alignment horizontal="right"/>
    </xf>
    <xf numFmtId="0" fontId="12" fillId="0" borderId="9" xfId="0" applyFont="1" applyBorder="1" applyAlignment="1">
      <alignment horizontal="center"/>
    </xf>
    <xf numFmtId="164" fontId="11" fillId="3" borderId="0" xfId="0" applyNumberFormat="1" applyFont="1" applyFill="1" applyBorder="1"/>
    <xf numFmtId="164" fontId="3" fillId="0" borderId="0" xfId="0" applyNumberFormat="1" applyFont="1" applyBorder="1"/>
    <xf numFmtId="0" fontId="13" fillId="0" borderId="0" xfId="0" applyFont="1" applyBorder="1" applyAlignment="1">
      <alignment horizontal="center"/>
    </xf>
    <xf numFmtId="164" fontId="13" fillId="0" borderId="0" xfId="0" applyNumberFormat="1" applyFont="1" applyBorder="1"/>
    <xf numFmtId="164" fontId="13" fillId="0" borderId="17" xfId="0" applyNumberFormat="1" applyFont="1" applyBorder="1" applyAlignment="1">
      <alignment vertical="center" wrapText="1"/>
    </xf>
    <xf numFmtId="164" fontId="13" fillId="3" borderId="17" xfId="0" applyNumberFormat="1" applyFont="1" applyFill="1" applyBorder="1" applyAlignment="1">
      <alignment vertical="center" wrapText="1"/>
    </xf>
    <xf numFmtId="164" fontId="13" fillId="0" borderId="37" xfId="0" applyNumberFormat="1" applyFont="1" applyBorder="1" applyAlignment="1">
      <alignment vertical="center" wrapText="1"/>
    </xf>
    <xf numFmtId="164" fontId="13" fillId="0" borderId="48" xfId="0" applyNumberFormat="1" applyFont="1" applyBorder="1" applyAlignment="1">
      <alignment vertical="center" wrapText="1"/>
    </xf>
    <xf numFmtId="164" fontId="13" fillId="0" borderId="45" xfId="0" applyNumberFormat="1" applyFont="1" applyBorder="1" applyAlignment="1">
      <alignment vertical="center" wrapText="1"/>
    </xf>
    <xf numFmtId="164" fontId="13" fillId="2" borderId="6" xfId="0" applyNumberFormat="1" applyFont="1" applyFill="1" applyBorder="1"/>
    <xf numFmtId="0" fontId="12" fillId="0" borderId="9" xfId="0" applyFont="1" applyBorder="1" applyAlignment="1">
      <alignment horizontal="center"/>
    </xf>
    <xf numFmtId="0" fontId="12" fillId="0" borderId="0" xfId="0" applyFont="1" applyAlignment="1"/>
    <xf numFmtId="0" fontId="12" fillId="0" borderId="0" xfId="0" applyFont="1" applyBorder="1" applyAlignment="1">
      <alignment horizontal="left"/>
    </xf>
    <xf numFmtId="0" fontId="14" fillId="0" borderId="0" xfId="0" applyFont="1" applyBorder="1" applyAlignment="1">
      <alignment horizontal="center" vertical="center"/>
    </xf>
    <xf numFmtId="0" fontId="14" fillId="2" borderId="0" xfId="0" applyFont="1" applyFill="1" applyBorder="1" applyAlignment="1">
      <alignment horizontal="center"/>
    </xf>
    <xf numFmtId="164" fontId="14" fillId="2" borderId="0" xfId="0" applyNumberFormat="1" applyFont="1" applyFill="1" applyBorder="1"/>
    <xf numFmtId="0" fontId="24" fillId="0" borderId="0" xfId="0" applyFont="1" applyFill="1" applyBorder="1" applyAlignment="1">
      <alignment horizontal="right"/>
    </xf>
    <xf numFmtId="164" fontId="24" fillId="0" borderId="0" xfId="0" applyNumberFormat="1" applyFont="1" applyFill="1" applyBorder="1" applyAlignment="1"/>
    <xf numFmtId="0" fontId="26" fillId="0" borderId="0" xfId="0" applyFont="1"/>
    <xf numFmtId="164" fontId="14" fillId="0" borderId="16" xfId="0" applyNumberFormat="1" applyFont="1" applyBorder="1"/>
    <xf numFmtId="0" fontId="23" fillId="0" borderId="0" xfId="0" applyFont="1"/>
    <xf numFmtId="0" fontId="29" fillId="0" borderId="0" xfId="0" applyFont="1"/>
    <xf numFmtId="0" fontId="30" fillId="0" borderId="0" xfId="0" applyFont="1"/>
    <xf numFmtId="41" fontId="9" fillId="0" borderId="0" xfId="0" applyNumberFormat="1" applyFont="1"/>
    <xf numFmtId="164" fontId="30" fillId="0" borderId="0" xfId="0" applyNumberFormat="1" applyFont="1"/>
    <xf numFmtId="0" fontId="25" fillId="0" borderId="0" xfId="0" applyFont="1" applyFill="1" applyBorder="1" applyAlignment="1">
      <alignment horizontal="right"/>
    </xf>
    <xf numFmtId="164" fontId="25" fillId="0" borderId="0" xfId="0" applyNumberFormat="1" applyFont="1" applyFill="1" applyBorder="1" applyAlignment="1"/>
    <xf numFmtId="164" fontId="14" fillId="0" borderId="33" xfId="0" applyNumberFormat="1" applyFont="1" applyBorder="1"/>
    <xf numFmtId="0" fontId="12" fillId="0" borderId="9" xfId="0" applyFont="1" applyBorder="1" applyAlignment="1">
      <alignment horizontal="right"/>
    </xf>
    <xf numFmtId="0" fontId="12" fillId="0" borderId="9" xfId="0" applyFont="1" applyBorder="1" applyAlignment="1">
      <alignment horizontal="center"/>
    </xf>
    <xf numFmtId="0" fontId="4" fillId="0" borderId="0" xfId="0" applyFont="1" applyBorder="1" applyAlignment="1">
      <alignment horizontal="left" vertical="top" wrapText="1"/>
    </xf>
    <xf numFmtId="167" fontId="14" fillId="0" borderId="70" xfId="0" applyNumberFormat="1" applyFont="1" applyBorder="1"/>
    <xf numFmtId="0" fontId="12" fillId="0" borderId="23" xfId="0" applyFont="1" applyBorder="1"/>
    <xf numFmtId="0" fontId="12" fillId="0" borderId="0" xfId="0" applyFont="1" applyFill="1" applyBorder="1"/>
    <xf numFmtId="43" fontId="0" fillId="0" borderId="0" xfId="2" applyFont="1"/>
    <xf numFmtId="167" fontId="13" fillId="0" borderId="9" xfId="0" applyNumberFormat="1" applyFont="1" applyBorder="1"/>
    <xf numFmtId="0" fontId="0" fillId="0" borderId="0" xfId="0" applyAlignment="1">
      <alignment vertical="center"/>
    </xf>
    <xf numFmtId="0" fontId="12" fillId="0" borderId="9" xfId="0" applyFont="1" applyBorder="1" applyAlignment="1">
      <alignment horizontal="center" vertical="center" wrapText="1"/>
    </xf>
    <xf numFmtId="167" fontId="14" fillId="0" borderId="49" xfId="0" applyNumberFormat="1" applyFont="1" applyBorder="1" applyAlignment="1">
      <alignment horizontal="right" vertical="center" wrapText="1"/>
    </xf>
    <xf numFmtId="0" fontId="14" fillId="0" borderId="21" xfId="0" applyFont="1" applyBorder="1" applyAlignment="1">
      <alignment horizontal="center"/>
    </xf>
    <xf numFmtId="167" fontId="14" fillId="0" borderId="21" xfId="0" applyNumberFormat="1" applyFont="1" applyBorder="1"/>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2" borderId="9" xfId="0" applyFont="1" applyFill="1" applyBorder="1" applyAlignment="1">
      <alignment horizontal="right"/>
    </xf>
    <xf numFmtId="0" fontId="12" fillId="0" borderId="0" xfId="0" applyFont="1" applyAlignment="1"/>
    <xf numFmtId="0" fontId="12" fillId="0" borderId="9" xfId="0" applyFont="1" applyBorder="1" applyAlignment="1">
      <alignment horizontal="center" vertical="center"/>
    </xf>
    <xf numFmtId="0" fontId="12" fillId="2" borderId="9" xfId="0" applyFont="1" applyFill="1" applyBorder="1" applyAlignment="1">
      <alignment horizontal="center" wrapText="1"/>
    </xf>
    <xf numFmtId="164" fontId="12" fillId="2" borderId="9" xfId="0" applyNumberFormat="1" applyFont="1" applyFill="1" applyBorder="1" applyAlignment="1"/>
    <xf numFmtId="0" fontId="0" fillId="0" borderId="0" xfId="0" applyAlignment="1"/>
    <xf numFmtId="0" fontId="12" fillId="0" borderId="0" xfId="0" applyFont="1" applyAlignment="1">
      <alignment horizontal="center"/>
    </xf>
    <xf numFmtId="0" fontId="14" fillId="2" borderId="28" xfId="0" applyFont="1" applyFill="1" applyBorder="1" applyAlignment="1"/>
    <xf numFmtId="0" fontId="16"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8" xfId="0" applyFont="1" applyBorder="1" applyAlignment="1">
      <alignment horizontal="left" vertical="top" wrapText="1"/>
    </xf>
    <xf numFmtId="0" fontId="4" fillId="0" borderId="79" xfId="0" applyFont="1" applyBorder="1" applyAlignment="1">
      <alignment horizontal="left" vertical="top" wrapText="1"/>
    </xf>
    <xf numFmtId="164" fontId="11" fillId="0" borderId="0" xfId="0" applyNumberFormat="1" applyFont="1"/>
    <xf numFmtId="0" fontId="12" fillId="0" borderId="0" xfId="0" applyFont="1" applyBorder="1" applyAlignment="1">
      <alignment horizontal="center" wrapText="1"/>
    </xf>
    <xf numFmtId="0" fontId="12" fillId="0" borderId="0" xfId="0" applyFont="1" applyBorder="1" applyAlignment="1">
      <alignment wrapText="1"/>
    </xf>
    <xf numFmtId="0" fontId="12" fillId="0" borderId="9" xfId="0" applyFont="1" applyBorder="1" applyAlignment="1">
      <alignment vertical="center"/>
    </xf>
    <xf numFmtId="0" fontId="12" fillId="0" borderId="9" xfId="0" applyFont="1" applyBorder="1" applyAlignment="1">
      <alignment vertical="center" wrapText="1"/>
    </xf>
    <xf numFmtId="0" fontId="4" fillId="0" borderId="9" xfId="0" applyFont="1" applyBorder="1" applyAlignment="1">
      <alignment horizontal="right" vertical="center"/>
    </xf>
    <xf numFmtId="167" fontId="14" fillId="0" borderId="9" xfId="0" applyNumberFormat="1" applyFont="1" applyBorder="1" applyAlignment="1">
      <alignment horizontal="right" vertical="center" wrapText="1"/>
    </xf>
    <xf numFmtId="0" fontId="32" fillId="0" borderId="0" xfId="0" applyFont="1"/>
    <xf numFmtId="0" fontId="33" fillId="0" borderId="0" xfId="0" applyFont="1"/>
    <xf numFmtId="0" fontId="23" fillId="0" borderId="0" xfId="0" applyFont="1" applyBorder="1"/>
    <xf numFmtId="0" fontId="34" fillId="0" borderId="0" xfId="0" applyFont="1"/>
    <xf numFmtId="0" fontId="32" fillId="0" borderId="0" xfId="0" applyFont="1" applyAlignment="1">
      <alignment horizontal="center" vertical="center"/>
    </xf>
    <xf numFmtId="0" fontId="34" fillId="0" borderId="0" xfId="0" applyFont="1" applyAlignment="1">
      <alignment horizontal="center" vertical="center" wrapText="1"/>
    </xf>
    <xf numFmtId="0" fontId="33" fillId="0" borderId="0" xfId="0" applyFont="1" applyAlignment="1">
      <alignment horizontal="center" vertical="center"/>
    </xf>
    <xf numFmtId="0" fontId="35" fillId="0" borderId="0" xfId="0" applyFont="1"/>
    <xf numFmtId="0" fontId="33" fillId="0" borderId="0" xfId="0" applyFont="1" applyFill="1"/>
    <xf numFmtId="0" fontId="34" fillId="0" borderId="0" xfId="0" applyFont="1" applyAlignment="1">
      <alignment wrapText="1"/>
    </xf>
    <xf numFmtId="0" fontId="35" fillId="0" borderId="0" xfId="0" applyFont="1" applyBorder="1"/>
    <xf numFmtId="0" fontId="34" fillId="0" borderId="0" xfId="0" applyFont="1" applyFill="1"/>
    <xf numFmtId="0" fontId="34" fillId="0" borderId="0" xfId="0" applyFont="1" applyAlignment="1"/>
    <xf numFmtId="0" fontId="33" fillId="0" borderId="0" xfId="0" applyFont="1" applyAlignment="1">
      <alignment horizontal="center"/>
    </xf>
    <xf numFmtId="0" fontId="33" fillId="0" borderId="0" xfId="0" applyFont="1" applyAlignment="1"/>
    <xf numFmtId="0" fontId="34" fillId="0" borderId="0" xfId="0" applyFont="1" applyFill="1" applyAlignment="1">
      <alignment vertical="center"/>
    </xf>
    <xf numFmtId="0" fontId="33" fillId="0" borderId="0" xfId="0" applyFont="1" applyBorder="1"/>
    <xf numFmtId="0" fontId="34" fillId="0" borderId="0" xfId="0" applyFont="1" applyBorder="1"/>
    <xf numFmtId="0" fontId="33" fillId="2" borderId="0" xfId="0" applyFont="1" applyFill="1"/>
    <xf numFmtId="0" fontId="33" fillId="0" borderId="0" xfId="0" applyFont="1" applyBorder="1" applyAlignment="1">
      <alignment horizontal="center" vertical="center"/>
    </xf>
    <xf numFmtId="44" fontId="35" fillId="0" borderId="0" xfId="0" applyNumberFormat="1" applyFont="1"/>
    <xf numFmtId="0" fontId="34" fillId="0" borderId="0" xfId="0" applyFont="1" applyAlignment="1">
      <alignment vertical="top"/>
    </xf>
    <xf numFmtId="0" fontId="12" fillId="0" borderId="9" xfId="0" applyNumberFormat="1" applyFont="1" applyBorder="1" applyAlignment="1">
      <alignment horizontal="right" vertical="center"/>
    </xf>
    <xf numFmtId="0" fontId="33" fillId="0" borderId="0" xfId="0" applyFont="1" applyAlignment="1">
      <alignmen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164" fontId="4" fillId="0" borderId="9" xfId="0" applyNumberFormat="1" applyFont="1" applyFill="1" applyBorder="1" applyAlignment="1">
      <alignment vertical="center"/>
    </xf>
    <xf numFmtId="164" fontId="12" fillId="0" borderId="9" xfId="0" applyNumberFormat="1" applyFont="1" applyFill="1" applyBorder="1" applyAlignment="1">
      <alignment horizontal="left" vertical="center" wrapText="1"/>
    </xf>
    <xf numFmtId="167" fontId="12" fillId="0" borderId="9" xfId="0" applyNumberFormat="1" applyFont="1" applyBorder="1" applyAlignment="1">
      <alignment vertical="center"/>
    </xf>
    <xf numFmtId="164" fontId="36" fillId="4" borderId="27" xfId="0" applyNumberFormat="1" applyFont="1" applyFill="1" applyBorder="1" applyAlignment="1">
      <alignment horizontal="center" vertical="center"/>
    </xf>
    <xf numFmtId="0" fontId="11" fillId="2" borderId="0" xfId="0" applyFont="1" applyFill="1" applyBorder="1" applyAlignment="1">
      <alignment horizontal="center"/>
    </xf>
    <xf numFmtId="164" fontId="11" fillId="2" borderId="0" xfId="0" applyNumberFormat="1" applyFont="1" applyFill="1" applyBorder="1"/>
    <xf numFmtId="164" fontId="36" fillId="4" borderId="49" xfId="0" applyNumberFormat="1" applyFont="1" applyFill="1" applyBorder="1" applyAlignment="1"/>
    <xf numFmtId="164" fontId="29" fillId="4" borderId="50" xfId="0" applyNumberFormat="1" applyFont="1" applyFill="1" applyBorder="1" applyAlignment="1"/>
    <xf numFmtId="164" fontId="29" fillId="0" borderId="0" xfId="0" applyNumberFormat="1" applyFont="1"/>
    <xf numFmtId="164" fontId="29" fillId="4" borderId="66" xfId="0" applyNumberFormat="1" applyFont="1" applyFill="1" applyBorder="1" applyAlignment="1"/>
    <xf numFmtId="164" fontId="36" fillId="4" borderId="27" xfId="0" applyNumberFormat="1" applyFont="1" applyFill="1" applyBorder="1" applyAlignment="1"/>
    <xf numFmtId="0" fontId="11" fillId="0" borderId="0" xfId="0" applyFont="1" applyBorder="1" applyAlignment="1">
      <alignment horizontal="center"/>
    </xf>
    <xf numFmtId="164" fontId="11" fillId="0" borderId="0" xfId="0" applyNumberFormat="1" applyFont="1" applyBorder="1"/>
    <xf numFmtId="164" fontId="11" fillId="4" borderId="49" xfId="0" applyNumberFormat="1" applyFont="1" applyFill="1" applyBorder="1" applyAlignment="1"/>
    <xf numFmtId="164" fontId="4" fillId="4" borderId="50" xfId="0" applyNumberFormat="1" applyFont="1" applyFill="1" applyBorder="1" applyAlignment="1"/>
    <xf numFmtId="164" fontId="4" fillId="4" borderId="66" xfId="0" applyNumberFormat="1" applyFont="1" applyFill="1" applyBorder="1" applyAlignment="1"/>
    <xf numFmtId="164" fontId="11" fillId="4" borderId="27" xfId="0" applyNumberFormat="1" applyFont="1" applyFill="1" applyBorder="1" applyAlignment="1"/>
    <xf numFmtId="164" fontId="36" fillId="4" borderId="55" xfId="0" applyNumberFormat="1" applyFont="1" applyFill="1" applyBorder="1" applyAlignment="1">
      <alignment horizontal="center" vertical="center"/>
    </xf>
    <xf numFmtId="41" fontId="11" fillId="0" borderId="0" xfId="0" applyNumberFormat="1" applyFont="1" applyBorder="1" applyAlignment="1">
      <alignment horizontal="right"/>
    </xf>
    <xf numFmtId="44" fontId="29" fillId="0" borderId="0" xfId="0" applyNumberFormat="1" applyFont="1"/>
    <xf numFmtId="164" fontId="36" fillId="4" borderId="33" xfId="0" applyNumberFormat="1" applyFont="1" applyFill="1" applyBorder="1" applyAlignment="1"/>
    <xf numFmtId="43" fontId="29" fillId="0" borderId="0" xfId="2" applyFont="1"/>
    <xf numFmtId="164" fontId="29" fillId="4" borderId="9" xfId="0" applyNumberFormat="1" applyFont="1" applyFill="1" applyBorder="1" applyAlignment="1"/>
    <xf numFmtId="164" fontId="29" fillId="4" borderId="16" xfId="0" applyNumberFormat="1" applyFont="1" applyFill="1" applyBorder="1" applyAlignment="1"/>
    <xf numFmtId="164" fontId="36" fillId="4" borderId="6" xfId="0" applyNumberFormat="1" applyFont="1" applyFill="1" applyBorder="1" applyAlignment="1"/>
    <xf numFmtId="0" fontId="4" fillId="0" borderId="0" xfId="0" applyFont="1" applyAlignment="1">
      <alignment horizontal="center" vertical="center"/>
    </xf>
    <xf numFmtId="164" fontId="36" fillId="4" borderId="55" xfId="0" applyNumberFormat="1" applyFont="1" applyFill="1" applyBorder="1" applyAlignment="1"/>
    <xf numFmtId="43" fontId="4" fillId="0" borderId="0" xfId="2" applyFont="1"/>
    <xf numFmtId="164" fontId="36" fillId="4" borderId="9" xfId="0" applyNumberFormat="1" applyFont="1" applyFill="1" applyBorder="1" applyAlignment="1"/>
    <xf numFmtId="164" fontId="36" fillId="4" borderId="30" xfId="0" applyNumberFormat="1" applyFont="1" applyFill="1" applyBorder="1" applyAlignment="1"/>
    <xf numFmtId="0" fontId="4" fillId="0" borderId="9" xfId="0" applyFont="1" applyBorder="1" applyAlignment="1">
      <alignment horizontal="center" vertical="top" wrapText="1"/>
    </xf>
    <xf numFmtId="0" fontId="39" fillId="0" borderId="72" xfId="0" applyFont="1" applyBorder="1" applyAlignment="1">
      <alignment horizontal="center" vertical="center"/>
    </xf>
    <xf numFmtId="0" fontId="12" fillId="0" borderId="11" xfId="0" applyFont="1" applyBorder="1"/>
    <xf numFmtId="0" fontId="28" fillId="0" borderId="0" xfId="0" applyFont="1" applyFill="1" applyBorder="1" applyAlignment="1">
      <alignment horizontal="left" vertical="center" wrapText="1"/>
    </xf>
    <xf numFmtId="0" fontId="39" fillId="0" borderId="0" xfId="0" applyFont="1" applyBorder="1" applyAlignment="1">
      <alignment horizontal="center" vertical="center"/>
    </xf>
    <xf numFmtId="0" fontId="14" fillId="0" borderId="0" xfId="0" applyFont="1" applyBorder="1" applyAlignment="1"/>
    <xf numFmtId="0" fontId="36" fillId="0" borderId="0" xfId="0" applyFont="1" applyFill="1" applyBorder="1" applyAlignment="1">
      <alignment horizontal="right"/>
    </xf>
    <xf numFmtId="164" fontId="36" fillId="0" borderId="0" xfId="0" applyNumberFormat="1" applyFont="1" applyFill="1" applyBorder="1" applyAlignment="1"/>
    <xf numFmtId="0" fontId="32" fillId="0" borderId="0" xfId="0" applyFont="1" applyFill="1"/>
    <xf numFmtId="0" fontId="29" fillId="0" borderId="0" xfId="0" applyFont="1" applyFill="1"/>
    <xf numFmtId="0" fontId="37" fillId="0" borderId="0" xfId="0" applyFont="1" applyBorder="1" applyAlignment="1">
      <alignment horizontal="center" vertical="center"/>
    </xf>
    <xf numFmtId="0" fontId="33" fillId="2" borderId="0" xfId="0" applyFont="1" applyFill="1" applyBorder="1"/>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Alignment="1">
      <alignment vertical="center"/>
    </xf>
    <xf numFmtId="0" fontId="16" fillId="0" borderId="9" xfId="0" applyFont="1" applyBorder="1" applyAlignment="1">
      <alignment horizontal="center" vertical="center" wrapText="1"/>
    </xf>
    <xf numFmtId="44" fontId="12" fillId="0" borderId="0" xfId="0" applyNumberFormat="1" applyFont="1"/>
    <xf numFmtId="0" fontId="14" fillId="0" borderId="0" xfId="0" applyFont="1" applyAlignment="1"/>
    <xf numFmtId="164"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164" fontId="4" fillId="0" borderId="9" xfId="0" applyNumberFormat="1" applyFont="1" applyBorder="1" applyAlignment="1">
      <alignment horizontal="center" vertical="center"/>
    </xf>
    <xf numFmtId="46" fontId="12" fillId="0" borderId="9" xfId="0" applyNumberFormat="1" applyFont="1" applyBorder="1" applyAlignment="1">
      <alignment horizontal="center" vertical="center"/>
    </xf>
    <xf numFmtId="167" fontId="12" fillId="0" borderId="9" xfId="0" applyNumberFormat="1" applyFont="1" applyBorder="1" applyAlignment="1">
      <alignment horizontal="center" vertical="center"/>
    </xf>
    <xf numFmtId="0" fontId="12" fillId="0" borderId="9"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1" fillId="0" borderId="17" xfId="0" applyFont="1" applyBorder="1" applyAlignment="1">
      <alignment horizontal="left" vertical="center"/>
    </xf>
    <xf numFmtId="0" fontId="41" fillId="0" borderId="20" xfId="0" applyFont="1" applyBorder="1" applyAlignment="1">
      <alignment horizontal="left" vertical="center"/>
    </xf>
    <xf numFmtId="0" fontId="41" fillId="0" borderId="18" xfId="0" applyFont="1" applyBorder="1" applyAlignment="1">
      <alignment horizontal="left" vertical="center"/>
    </xf>
    <xf numFmtId="164" fontId="11" fillId="0" borderId="9" xfId="0" applyNumberFormat="1" applyFont="1" applyBorder="1" applyAlignment="1">
      <alignment vertical="center"/>
    </xf>
    <xf numFmtId="164" fontId="11" fillId="0" borderId="9" xfId="0" applyNumberFormat="1" applyFont="1" applyBorder="1"/>
    <xf numFmtId="167" fontId="12" fillId="0" borderId="9" xfId="0" applyNumberFormat="1" applyFont="1" applyBorder="1" applyAlignment="1">
      <alignment horizontal="right" vertical="center"/>
    </xf>
    <xf numFmtId="44" fontId="16" fillId="0" borderId="0" xfId="0" applyNumberFormat="1" applyFont="1" applyBorder="1"/>
    <xf numFmtId="164" fontId="4" fillId="2" borderId="28" xfId="0" applyNumberFormat="1" applyFont="1" applyFill="1" applyBorder="1" applyAlignment="1">
      <alignment horizontal="center" vertical="center" wrapText="1"/>
    </xf>
    <xf numFmtId="164" fontId="4" fillId="2" borderId="66" xfId="0" applyNumberFormat="1" applyFont="1" applyFill="1" applyBorder="1" applyAlignment="1">
      <alignment horizontal="center" vertical="center" wrapText="1"/>
    </xf>
    <xf numFmtId="44" fontId="13" fillId="0" borderId="0" xfId="0" applyNumberFormat="1" applyFont="1" applyBorder="1"/>
    <xf numFmtId="167" fontId="12" fillId="0" borderId="0" xfId="0" applyNumberFormat="1" applyFont="1"/>
    <xf numFmtId="164" fontId="18" fillId="2" borderId="0" xfId="0" applyNumberFormat="1" applyFont="1" applyFill="1" applyBorder="1"/>
    <xf numFmtId="164" fontId="13" fillId="2" borderId="0" xfId="0" applyNumberFormat="1" applyFont="1" applyFill="1" applyBorder="1"/>
    <xf numFmtId="164" fontId="15" fillId="2" borderId="0" xfId="0" applyNumberFormat="1" applyFont="1" applyFill="1"/>
    <xf numFmtId="164" fontId="16" fillId="2" borderId="0" xfId="0" applyNumberFormat="1" applyFont="1" applyFill="1" applyBorder="1"/>
    <xf numFmtId="164" fontId="12" fillId="0" borderId="0" xfId="0" applyNumberFormat="1" applyFont="1" applyAlignment="1">
      <alignment vertical="center"/>
    </xf>
    <xf numFmtId="164" fontId="0" fillId="0" borderId="0" xfId="0" applyNumberFormat="1" applyAlignment="1">
      <alignment vertical="center"/>
    </xf>
    <xf numFmtId="164" fontId="45" fillId="4" borderId="7" xfId="0" applyNumberFormat="1" applyFont="1" applyFill="1" applyBorder="1" applyAlignment="1">
      <alignment vertical="center"/>
    </xf>
    <xf numFmtId="168" fontId="12" fillId="0" borderId="0" xfId="0" applyNumberFormat="1" applyFont="1"/>
    <xf numFmtId="44" fontId="4" fillId="0" borderId="0" xfId="0" applyNumberFormat="1" applyFont="1"/>
    <xf numFmtId="44" fontId="0" fillId="0" borderId="0" xfId="0" applyNumberFormat="1"/>
    <xf numFmtId="164" fontId="11" fillId="3" borderId="17" xfId="0" applyNumberFormat="1" applyFont="1" applyFill="1" applyBorder="1" applyAlignment="1">
      <alignment vertical="center" wrapText="1"/>
    </xf>
    <xf numFmtId="0" fontId="11" fillId="3" borderId="31" xfId="0" applyFont="1" applyFill="1" applyBorder="1" applyAlignment="1">
      <alignment horizontal="center" vertical="center" wrapText="1"/>
    </xf>
    <xf numFmtId="164" fontId="11" fillId="3" borderId="9" xfId="0" applyNumberFormat="1" applyFont="1" applyFill="1" applyBorder="1" applyAlignment="1">
      <alignment vertical="center" wrapText="1"/>
    </xf>
    <xf numFmtId="0" fontId="13" fillId="3" borderId="31" xfId="0" applyFont="1" applyFill="1" applyBorder="1" applyAlignment="1">
      <alignment horizontal="center" vertical="center" wrapText="1"/>
    </xf>
    <xf numFmtId="164" fontId="18" fillId="3" borderId="17" xfId="0" applyNumberFormat="1" applyFont="1" applyFill="1" applyBorder="1" applyAlignment="1">
      <alignment vertical="center" wrapText="1"/>
    </xf>
    <xf numFmtId="44" fontId="12" fillId="0" borderId="0" xfId="0" applyNumberFormat="1" applyFont="1" applyFill="1"/>
    <xf numFmtId="0" fontId="12" fillId="0" borderId="9" xfId="0" applyFont="1" applyBorder="1" applyAlignment="1">
      <alignment horizontal="center" vertical="center"/>
    </xf>
    <xf numFmtId="0" fontId="12" fillId="2" borderId="16" xfId="0" applyFont="1" applyFill="1" applyBorder="1" applyAlignment="1">
      <alignment horizontal="center"/>
    </xf>
    <xf numFmtId="0" fontId="12" fillId="2" borderId="8" xfId="0" applyFont="1" applyFill="1" applyBorder="1" applyAlignment="1">
      <alignment horizontal="center"/>
    </xf>
    <xf numFmtId="0" fontId="12" fillId="0" borderId="16" xfId="0" applyFont="1" applyBorder="1" applyAlignment="1">
      <alignment horizontal="center"/>
    </xf>
    <xf numFmtId="0" fontId="12" fillId="0" borderId="8" xfId="0" applyFont="1" applyBorder="1" applyAlignment="1">
      <alignment horizontal="center"/>
    </xf>
    <xf numFmtId="0" fontId="12" fillId="0" borderId="8" xfId="0" applyFont="1" applyBorder="1" applyAlignment="1">
      <alignment horizontal="right"/>
    </xf>
    <xf numFmtId="164" fontId="12" fillId="0" borderId="8" xfId="0" applyNumberFormat="1" applyFont="1" applyBorder="1"/>
    <xf numFmtId="0" fontId="33" fillId="0" borderId="9" xfId="0" applyFont="1" applyBorder="1" applyAlignment="1">
      <alignment vertical="center"/>
    </xf>
    <xf numFmtId="44" fontId="12" fillId="0" borderId="9" xfId="0" applyNumberFormat="1" applyFont="1" applyBorder="1" applyAlignment="1">
      <alignment vertical="center"/>
    </xf>
    <xf numFmtId="0" fontId="12" fillId="0" borderId="8" xfId="0" applyFont="1" applyBorder="1" applyAlignment="1">
      <alignment vertical="center"/>
    </xf>
    <xf numFmtId="168" fontId="12" fillId="0" borderId="0" xfId="0" applyNumberFormat="1" applyFont="1" applyBorder="1" applyAlignment="1">
      <alignment horizontal="left"/>
    </xf>
    <xf numFmtId="44" fontId="11" fillId="0" borderId="0" xfId="0" applyNumberFormat="1" applyFont="1"/>
    <xf numFmtId="0" fontId="29" fillId="4" borderId="63" xfId="0" applyFont="1" applyFill="1" applyBorder="1" applyAlignment="1">
      <alignment horizontal="right"/>
    </xf>
    <xf numFmtId="0" fontId="29" fillId="4" borderId="20" xfId="0" applyFont="1" applyFill="1" applyBorder="1" applyAlignment="1">
      <alignment horizontal="right"/>
    </xf>
    <xf numFmtId="0" fontId="29" fillId="4" borderId="18" xfId="0" applyFont="1" applyFill="1" applyBorder="1" applyAlignment="1">
      <alignment horizontal="right"/>
    </xf>
    <xf numFmtId="0" fontId="29" fillId="4" borderId="17" xfId="0" applyFont="1" applyFill="1" applyBorder="1" applyAlignment="1">
      <alignment horizontal="right"/>
    </xf>
    <xf numFmtId="41" fontId="11" fillId="0" borderId="17" xfId="0" applyNumberFormat="1" applyFont="1" applyBorder="1" applyAlignment="1">
      <alignment horizontal="left"/>
    </xf>
    <xf numFmtId="41" fontId="11" fillId="0" borderId="20" xfId="0" applyNumberFormat="1" applyFont="1" applyBorder="1" applyAlignment="1">
      <alignment horizontal="left"/>
    </xf>
    <xf numFmtId="41" fontId="11" fillId="0" borderId="18" xfId="0" applyNumberFormat="1" applyFont="1" applyBorder="1" applyAlignment="1">
      <alignment horizontal="left"/>
    </xf>
    <xf numFmtId="0" fontId="29" fillId="4" borderId="9" xfId="0" applyFont="1" applyFill="1" applyBorder="1" applyAlignment="1">
      <alignment horizontal="right"/>
    </xf>
    <xf numFmtId="0" fontId="13" fillId="0" borderId="9" xfId="0" applyFont="1" applyBorder="1" applyAlignment="1">
      <alignment horizontal="right"/>
    </xf>
    <xf numFmtId="0" fontId="12"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Alignment="1"/>
    <xf numFmtId="0" fontId="28" fillId="0" borderId="39"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7" fillId="0" borderId="0" xfId="0" applyFont="1" applyAlignment="1">
      <alignment horizontal="center"/>
    </xf>
    <xf numFmtId="0" fontId="14" fillId="0" borderId="17" xfId="0" applyFont="1" applyBorder="1" applyAlignment="1">
      <alignment horizontal="center"/>
    </xf>
    <xf numFmtId="0" fontId="14" fillId="0" borderId="20" xfId="0" applyFont="1" applyBorder="1" applyAlignment="1">
      <alignment horizontal="center"/>
    </xf>
    <xf numFmtId="0" fontId="14" fillId="0" borderId="18" xfId="0" applyFont="1" applyBorder="1" applyAlignment="1">
      <alignment horizontal="center"/>
    </xf>
    <xf numFmtId="0" fontId="12" fillId="0" borderId="17" xfId="0" applyFont="1" applyBorder="1" applyAlignment="1"/>
    <xf numFmtId="0" fontId="12" fillId="0" borderId="20" xfId="0" applyFont="1" applyBorder="1" applyAlignment="1"/>
    <xf numFmtId="0" fontId="12" fillId="0" borderId="18" xfId="0" applyFont="1" applyBorder="1" applyAlignment="1"/>
    <xf numFmtId="0" fontId="12" fillId="0" borderId="16" xfId="0" applyFont="1" applyBorder="1" applyAlignment="1">
      <alignment horizontal="center" vertical="center"/>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 xfId="0" applyFont="1" applyBorder="1" applyAlignment="1">
      <alignment horizontal="center" vertical="center"/>
    </xf>
    <xf numFmtId="41" fontId="12" fillId="0" borderId="16" xfId="0" applyNumberFormat="1" applyFont="1" applyBorder="1" applyAlignment="1">
      <alignment horizontal="center" vertical="center" wrapText="1"/>
    </xf>
    <xf numFmtId="41" fontId="12" fillId="0" borderId="8" xfId="0" applyNumberFormat="1" applyFont="1" applyBorder="1" applyAlignment="1">
      <alignment horizontal="center" vertical="center" wrapText="1"/>
    </xf>
    <xf numFmtId="0" fontId="12" fillId="0" borderId="16" xfId="0" applyFont="1" applyBorder="1" applyAlignment="1">
      <alignment horizontal="center" vertical="top" textRotation="255" wrapText="1"/>
    </xf>
    <xf numFmtId="0" fontId="12" fillId="0" borderId="19" xfId="0" applyFont="1" applyBorder="1" applyAlignment="1">
      <alignment horizontal="center" vertical="top" textRotation="255" wrapText="1"/>
    </xf>
    <xf numFmtId="0" fontId="12" fillId="0" borderId="16" xfId="0" applyFont="1" applyBorder="1" applyAlignment="1">
      <alignment horizontal="center"/>
    </xf>
    <xf numFmtId="0" fontId="12" fillId="0" borderId="8" xfId="0" applyFont="1" applyBorder="1" applyAlignment="1">
      <alignment horizontal="center"/>
    </xf>
    <xf numFmtId="0" fontId="4" fillId="4" borderId="63" xfId="0" applyFont="1" applyFill="1" applyBorder="1" applyAlignment="1">
      <alignment horizontal="right"/>
    </xf>
    <xf numFmtId="0" fontId="4" fillId="4" borderId="20" xfId="0" applyFont="1" applyFill="1" applyBorder="1" applyAlignment="1">
      <alignment horizontal="right"/>
    </xf>
    <xf numFmtId="0" fontId="4" fillId="4" borderId="18" xfId="0" applyFont="1" applyFill="1" applyBorder="1" applyAlignment="1">
      <alignment horizontal="right"/>
    </xf>
    <xf numFmtId="0" fontId="11" fillId="4" borderId="4" xfId="0" applyFont="1" applyFill="1" applyBorder="1" applyAlignment="1">
      <alignment horizontal="right"/>
    </xf>
    <xf numFmtId="0" fontId="11" fillId="4" borderId="5" xfId="0" applyFont="1" applyFill="1" applyBorder="1" applyAlignment="1">
      <alignment horizontal="right"/>
    </xf>
    <xf numFmtId="0" fontId="11" fillId="4" borderId="67" xfId="0" applyFont="1" applyFill="1" applyBorder="1" applyAlignment="1">
      <alignment horizontal="right"/>
    </xf>
    <xf numFmtId="0" fontId="11" fillId="4" borderId="60" xfId="0" applyFont="1" applyFill="1" applyBorder="1" applyAlignment="1">
      <alignment horizontal="right"/>
    </xf>
    <xf numFmtId="0" fontId="11" fillId="4" borderId="61" xfId="0" applyFont="1" applyFill="1" applyBorder="1" applyAlignment="1">
      <alignment horizontal="right"/>
    </xf>
    <xf numFmtId="0" fontId="11" fillId="4" borderId="62" xfId="0" applyFont="1" applyFill="1" applyBorder="1" applyAlignment="1">
      <alignment horizontal="right"/>
    </xf>
    <xf numFmtId="0" fontId="4" fillId="4" borderId="44" xfId="0" applyFont="1" applyFill="1" applyBorder="1" applyAlignment="1">
      <alignment horizontal="right"/>
    </xf>
    <xf numFmtId="0" fontId="4" fillId="4" borderId="64" xfId="0" applyFont="1" applyFill="1" applyBorder="1" applyAlignment="1">
      <alignment horizontal="right"/>
    </xf>
    <xf numFmtId="0" fontId="4" fillId="4" borderId="65" xfId="0" applyFont="1" applyFill="1" applyBorder="1" applyAlignment="1">
      <alignment horizontal="right"/>
    </xf>
    <xf numFmtId="0" fontId="36" fillId="4" borderId="60" xfId="0" applyFont="1" applyFill="1" applyBorder="1" applyAlignment="1">
      <alignment horizontal="right"/>
    </xf>
    <xf numFmtId="0" fontId="36" fillId="4" borderId="61" xfId="0" applyFont="1" applyFill="1" applyBorder="1" applyAlignment="1">
      <alignment horizontal="right"/>
    </xf>
    <xf numFmtId="0" fontId="36" fillId="4" borderId="62" xfId="0" applyFont="1" applyFill="1" applyBorder="1" applyAlignment="1">
      <alignment horizontal="right"/>
    </xf>
    <xf numFmtId="0" fontId="14" fillId="0" borderId="9"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8" xfId="0" applyFont="1" applyBorder="1" applyAlignment="1">
      <alignment horizontal="center" vertical="center" wrapText="1"/>
    </xf>
    <xf numFmtId="41" fontId="12" fillId="0" borderId="16" xfId="0" applyNumberFormat="1" applyFont="1" applyBorder="1" applyAlignment="1">
      <alignment horizontal="center" vertical="center"/>
    </xf>
    <xf numFmtId="41" fontId="12" fillId="0" borderId="8" xfId="0" applyNumberFormat="1" applyFont="1" applyBorder="1" applyAlignment="1">
      <alignment horizontal="center" vertical="center"/>
    </xf>
    <xf numFmtId="0" fontId="9" fillId="4" borderId="17" xfId="0" applyFont="1" applyFill="1" applyBorder="1" applyAlignment="1">
      <alignment horizontal="left" vertical="top" wrapText="1"/>
    </xf>
    <xf numFmtId="0" fontId="9" fillId="4" borderId="20"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9" fillId="0" borderId="0" xfId="0" applyFont="1" applyBorder="1" applyAlignment="1">
      <alignment horizontal="left" vertical="top"/>
    </xf>
    <xf numFmtId="0" fontId="9" fillId="0" borderId="0" xfId="0" applyFont="1" applyAlignment="1">
      <alignment horizontal="left" vertical="top" wrapText="1"/>
    </xf>
    <xf numFmtId="41" fontId="4" fillId="0" borderId="16" xfId="0" applyNumberFormat="1" applyFont="1" applyBorder="1" applyAlignment="1">
      <alignment horizontal="center" vertical="center" wrapText="1"/>
    </xf>
    <xf numFmtId="41" fontId="4" fillId="0" borderId="8" xfId="0" applyNumberFormat="1" applyFont="1" applyBorder="1" applyAlignment="1">
      <alignment horizontal="center" vertical="center" wrapText="1"/>
    </xf>
    <xf numFmtId="164" fontId="12" fillId="0" borderId="16" xfId="0" applyNumberFormat="1" applyFont="1" applyBorder="1" applyAlignment="1">
      <alignment horizontal="center" vertical="center"/>
    </xf>
    <xf numFmtId="164" fontId="12" fillId="0" borderId="8" xfId="0" applyNumberFormat="1" applyFont="1" applyBorder="1" applyAlignment="1">
      <alignment horizontal="center" vertical="center"/>
    </xf>
    <xf numFmtId="41"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13" fillId="0" borderId="17" xfId="0" applyFont="1" applyBorder="1" applyAlignment="1">
      <alignment horizontal="right"/>
    </xf>
    <xf numFmtId="0" fontId="13" fillId="0" borderId="20" xfId="0" applyFont="1" applyBorder="1" applyAlignment="1">
      <alignment horizontal="right"/>
    </xf>
    <xf numFmtId="0" fontId="13" fillId="0" borderId="18" xfId="0" applyFont="1" applyBorder="1" applyAlignment="1">
      <alignment horizontal="right"/>
    </xf>
    <xf numFmtId="0" fontId="14" fillId="0" borderId="17" xfId="0" applyFont="1" applyBorder="1" applyAlignment="1">
      <alignment horizontal="right"/>
    </xf>
    <xf numFmtId="0" fontId="14" fillId="0" borderId="20" xfId="0" applyFont="1" applyBorder="1" applyAlignment="1">
      <alignment horizontal="right"/>
    </xf>
    <xf numFmtId="0" fontId="14" fillId="0" borderId="18" xfId="0" applyFont="1" applyBorder="1" applyAlignment="1">
      <alignment horizontal="right"/>
    </xf>
    <xf numFmtId="0" fontId="11" fillId="4" borderId="17" xfId="0" applyFont="1" applyFill="1" applyBorder="1" applyAlignment="1">
      <alignment horizontal="right"/>
    </xf>
    <xf numFmtId="0" fontId="11" fillId="4" borderId="20" xfId="0" applyFont="1" applyFill="1" applyBorder="1" applyAlignment="1">
      <alignment horizontal="right"/>
    </xf>
    <xf numFmtId="0" fontId="11" fillId="4" borderId="18" xfId="0" applyFont="1" applyFill="1" applyBorder="1" applyAlignment="1">
      <alignment horizontal="right"/>
    </xf>
    <xf numFmtId="0" fontId="4" fillId="4" borderId="37" xfId="0" applyFont="1" applyFill="1" applyBorder="1" applyAlignment="1">
      <alignment horizontal="right"/>
    </xf>
    <xf numFmtId="0" fontId="36" fillId="4" borderId="34" xfId="0" applyFont="1" applyFill="1" applyBorder="1" applyAlignment="1">
      <alignment horizontal="right"/>
    </xf>
    <xf numFmtId="0" fontId="12" fillId="0" borderId="21" xfId="0" applyFont="1" applyBorder="1" applyAlignment="1">
      <alignment horizontal="left"/>
    </xf>
    <xf numFmtId="41" fontId="12" fillId="0" borderId="19" xfId="0" applyNumberFormat="1" applyFont="1" applyBorder="1" applyAlignment="1">
      <alignment horizontal="center" vertical="center"/>
    </xf>
    <xf numFmtId="164" fontId="12" fillId="0" borderId="16"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0" fontId="7" fillId="0" borderId="0" xfId="0" applyFont="1" applyBorder="1" applyAlignment="1">
      <alignment horizontal="center"/>
    </xf>
    <xf numFmtId="0" fontId="39" fillId="0" borderId="13"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28" fillId="0" borderId="17"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14" fillId="0" borderId="34"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79" xfId="0" applyFont="1" applyBorder="1" applyAlignment="1"/>
    <xf numFmtId="0" fontId="12" fillId="0" borderId="0" xfId="0" applyFont="1" applyBorder="1" applyAlignment="1"/>
    <xf numFmtId="0" fontId="7" fillId="0" borderId="21" xfId="0" applyFont="1" applyBorder="1" applyAlignment="1">
      <alignment horizontal="center"/>
    </xf>
    <xf numFmtId="0" fontId="14" fillId="0" borderId="23" xfId="0" applyFont="1" applyBorder="1" applyAlignment="1"/>
    <xf numFmtId="164" fontId="12" fillId="0" borderId="19" xfId="0" applyNumberFormat="1" applyFont="1" applyBorder="1" applyAlignment="1">
      <alignment horizontal="center" vertical="center"/>
    </xf>
    <xf numFmtId="0" fontId="36" fillId="4" borderId="43" xfId="0" applyFont="1" applyFill="1" applyBorder="1" applyAlignment="1">
      <alignment horizontal="right"/>
    </xf>
    <xf numFmtId="0" fontId="36" fillId="4" borderId="68" xfId="0" applyFont="1" applyFill="1" applyBorder="1" applyAlignment="1">
      <alignment horizontal="right"/>
    </xf>
    <xf numFmtId="0" fontId="36" fillId="4" borderId="69" xfId="0" applyFont="1" applyFill="1" applyBorder="1" applyAlignment="1">
      <alignment horizontal="right"/>
    </xf>
    <xf numFmtId="0" fontId="28" fillId="0" borderId="9"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41" fillId="0" borderId="9" xfId="0" applyFont="1" applyBorder="1" applyAlignment="1">
      <alignment horizontal="left"/>
    </xf>
    <xf numFmtId="0" fontId="12" fillId="0" borderId="16"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8" xfId="0" applyBorder="1" applyAlignment="1">
      <alignment horizontal="center" vertical="center" textRotation="255" wrapText="1"/>
    </xf>
    <xf numFmtId="41" fontId="14" fillId="0" borderId="9" xfId="0" applyNumberFormat="1" applyFont="1" applyBorder="1" applyAlignment="1">
      <alignment horizontal="right"/>
    </xf>
    <xf numFmtId="0" fontId="31" fillId="0" borderId="0" xfId="0" applyFont="1" applyAlignment="1">
      <alignment horizontal="left" vertical="center" wrapText="1"/>
    </xf>
    <xf numFmtId="0" fontId="31" fillId="0" borderId="0" xfId="0" applyFont="1" applyAlignment="1">
      <alignment horizontal="left" vertical="center"/>
    </xf>
    <xf numFmtId="164" fontId="12" fillId="2" borderId="16" xfId="0" applyNumberFormat="1" applyFont="1" applyFill="1" applyBorder="1" applyAlignment="1">
      <alignment horizontal="center" vertical="center"/>
    </xf>
    <xf numFmtId="164" fontId="12" fillId="2" borderId="8" xfId="0" applyNumberFormat="1" applyFont="1" applyFill="1" applyBorder="1" applyAlignment="1">
      <alignment horizontal="center" vertical="center"/>
    </xf>
    <xf numFmtId="0" fontId="14" fillId="0" borderId="9" xfId="0" applyFont="1"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12" fillId="0" borderId="39" xfId="0" applyFont="1" applyBorder="1" applyAlignment="1">
      <alignment horizontal="right"/>
    </xf>
    <xf numFmtId="0" fontId="12" fillId="0" borderId="21" xfId="0" applyFont="1" applyBorder="1" applyAlignment="1">
      <alignment horizontal="right"/>
    </xf>
    <xf numFmtId="0" fontId="12" fillId="0" borderId="22" xfId="0" applyFont="1" applyBorder="1" applyAlignment="1">
      <alignment horizontal="right"/>
    </xf>
    <xf numFmtId="0" fontId="14" fillId="0" borderId="34" xfId="0" applyFont="1" applyBorder="1" applyAlignment="1">
      <alignment horizontal="right"/>
    </xf>
    <xf numFmtId="0" fontId="14" fillId="0" borderId="61" xfId="0" applyFont="1" applyBorder="1" applyAlignment="1">
      <alignment horizontal="right"/>
    </xf>
    <xf numFmtId="0" fontId="14" fillId="0" borderId="62" xfId="0" applyFont="1" applyBorder="1" applyAlignment="1">
      <alignment horizontal="right"/>
    </xf>
    <xf numFmtId="0" fontId="9" fillId="2" borderId="0" xfId="0" applyFont="1" applyFill="1" applyAlignment="1">
      <alignment horizontal="left" wrapText="1"/>
    </xf>
    <xf numFmtId="0" fontId="9" fillId="2" borderId="0" xfId="0" applyFont="1" applyFill="1" applyAlignment="1">
      <alignment horizontal="left"/>
    </xf>
    <xf numFmtId="0" fontId="12" fillId="2" borderId="1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41" fontId="12" fillId="2" borderId="16" xfId="0" applyNumberFormat="1" applyFont="1" applyFill="1" applyBorder="1" applyAlignment="1">
      <alignment horizontal="center" vertical="center"/>
    </xf>
    <xf numFmtId="41" fontId="12" fillId="2" borderId="8"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14" fillId="2" borderId="17" xfId="0" applyFont="1" applyFill="1" applyBorder="1" applyAlignment="1">
      <alignment horizontal="center"/>
    </xf>
    <xf numFmtId="0" fontId="14" fillId="2" borderId="20" xfId="0" applyFont="1" applyFill="1" applyBorder="1" applyAlignment="1">
      <alignment horizontal="center"/>
    </xf>
    <xf numFmtId="0" fontId="14" fillId="2" borderId="18" xfId="0" applyFont="1" applyFill="1" applyBorder="1" applyAlignment="1">
      <alignment horizontal="center"/>
    </xf>
    <xf numFmtId="0" fontId="7" fillId="2" borderId="0" xfId="0" applyFont="1" applyFill="1" applyBorder="1" applyAlignment="1">
      <alignment horizontal="center"/>
    </xf>
    <xf numFmtId="0" fontId="36" fillId="4" borderId="4" xfId="0" applyFont="1" applyFill="1" applyBorder="1" applyAlignment="1">
      <alignment horizontal="right"/>
    </xf>
    <xf numFmtId="0" fontId="36" fillId="4" borderId="5" xfId="0" applyFont="1" applyFill="1" applyBorder="1" applyAlignment="1">
      <alignment horizontal="right"/>
    </xf>
    <xf numFmtId="0" fontId="36" fillId="4" borderId="67" xfId="0" applyFont="1" applyFill="1" applyBorder="1" applyAlignment="1">
      <alignment horizontal="right"/>
    </xf>
    <xf numFmtId="0" fontId="12" fillId="2" borderId="16" xfId="0" applyFont="1" applyFill="1" applyBorder="1" applyAlignment="1">
      <alignment horizontal="center"/>
    </xf>
    <xf numFmtId="0" fontId="12" fillId="2" borderId="8" xfId="0" applyFont="1" applyFill="1" applyBorder="1" applyAlignment="1">
      <alignment horizontal="center"/>
    </xf>
    <xf numFmtId="164" fontId="12" fillId="2" borderId="16" xfId="0" applyNumberFormat="1" applyFont="1" applyFill="1" applyBorder="1" applyAlignment="1">
      <alignment horizontal="center"/>
    </xf>
    <xf numFmtId="164" fontId="12" fillId="2" borderId="8" xfId="0" applyNumberFormat="1" applyFont="1" applyFill="1" applyBorder="1" applyAlignment="1">
      <alignment horizontal="center"/>
    </xf>
    <xf numFmtId="164" fontId="4" fillId="2" borderId="16" xfId="0" applyNumberFormat="1" applyFont="1" applyFill="1" applyBorder="1" applyAlignment="1">
      <alignment horizontal="center"/>
    </xf>
    <xf numFmtId="164" fontId="4" fillId="2" borderId="8" xfId="0" applyNumberFormat="1" applyFont="1" applyFill="1" applyBorder="1" applyAlignment="1">
      <alignment horizontal="center"/>
    </xf>
    <xf numFmtId="41" fontId="12" fillId="2" borderId="16" xfId="0" applyNumberFormat="1" applyFont="1" applyFill="1" applyBorder="1" applyAlignment="1">
      <alignment horizontal="center" vertical="center" wrapText="1"/>
    </xf>
    <xf numFmtId="41" fontId="12" fillId="2" borderId="8" xfId="0" applyNumberFormat="1" applyFont="1" applyFill="1" applyBorder="1" applyAlignment="1">
      <alignment horizontal="center" vertical="center" wrapText="1"/>
    </xf>
    <xf numFmtId="41" fontId="4" fillId="2" borderId="16" xfId="0" applyNumberFormat="1" applyFont="1" applyFill="1" applyBorder="1" applyAlignment="1">
      <alignment horizontal="center" vertical="center" wrapText="1"/>
    </xf>
    <xf numFmtId="41" fontId="4" fillId="2" borderId="8" xfId="0" applyNumberFormat="1" applyFont="1" applyFill="1" applyBorder="1" applyAlignment="1">
      <alignment horizontal="center" vertical="center" wrapText="1"/>
    </xf>
    <xf numFmtId="0" fontId="12" fillId="2" borderId="16" xfId="0" applyNumberFormat="1" applyFont="1" applyFill="1" applyBorder="1" applyAlignment="1">
      <alignment horizontal="center"/>
    </xf>
    <xf numFmtId="0" fontId="12" fillId="2" borderId="9" xfId="0" applyFont="1" applyFill="1" applyBorder="1" applyAlignment="1">
      <alignment horizontal="right"/>
    </xf>
    <xf numFmtId="0" fontId="7" fillId="2" borderId="0" xfId="0" applyFont="1" applyFill="1" applyAlignment="1">
      <alignment horizontal="center"/>
    </xf>
    <xf numFmtId="0" fontId="12" fillId="2" borderId="9" xfId="0" applyFont="1" applyFill="1" applyBorder="1" applyAlignment="1">
      <alignment horizontal="center" vertical="center" wrapText="1"/>
    </xf>
    <xf numFmtId="0" fontId="12" fillId="2" borderId="16" xfId="0" applyFont="1" applyFill="1" applyBorder="1" applyAlignment="1">
      <alignment horizontal="center" vertical="top" wrapText="1"/>
    </xf>
    <xf numFmtId="0" fontId="12" fillId="2" borderId="8" xfId="0" applyFont="1" applyFill="1" applyBorder="1" applyAlignment="1">
      <alignment horizontal="center" vertical="top" wrapText="1"/>
    </xf>
    <xf numFmtId="0" fontId="9" fillId="0" borderId="0" xfId="0" applyFont="1" applyAlignment="1">
      <alignment vertical="top" wrapText="1"/>
    </xf>
    <xf numFmtId="0" fontId="12" fillId="0" borderId="16" xfId="0" applyFont="1" applyFill="1" applyBorder="1" applyAlignment="1">
      <alignment horizontal="center" vertical="top" textRotation="255" wrapText="1"/>
    </xf>
    <xf numFmtId="0" fontId="12" fillId="0" borderId="19" xfId="0" applyFont="1" applyFill="1" applyBorder="1" applyAlignment="1">
      <alignment horizontal="center" vertical="top" textRotation="255" wrapText="1"/>
    </xf>
    <xf numFmtId="0" fontId="12" fillId="0" borderId="8" xfId="0" applyFont="1" applyFill="1" applyBorder="1" applyAlignment="1">
      <alignment horizontal="center" vertical="top" textRotation="255" wrapText="1"/>
    </xf>
    <xf numFmtId="0" fontId="12" fillId="0" borderId="17" xfId="0" applyFont="1" applyBorder="1" applyAlignment="1">
      <alignment horizontal="right"/>
    </xf>
    <xf numFmtId="0" fontId="12" fillId="0" borderId="20" xfId="0" applyFont="1" applyBorder="1" applyAlignment="1">
      <alignment horizontal="right"/>
    </xf>
    <xf numFmtId="0" fontId="12" fillId="0" borderId="18" xfId="0" applyFont="1" applyBorder="1" applyAlignment="1">
      <alignment horizontal="right"/>
    </xf>
    <xf numFmtId="0" fontId="12" fillId="0" borderId="9" xfId="0" applyFont="1" applyBorder="1" applyAlignment="1">
      <alignment horizontal="right"/>
    </xf>
    <xf numFmtId="0" fontId="15" fillId="0" borderId="9" xfId="0" applyFont="1" applyBorder="1" applyAlignment="1">
      <alignment horizontal="center"/>
    </xf>
    <xf numFmtId="0" fontId="12" fillId="0" borderId="9" xfId="0" applyFont="1" applyBorder="1" applyAlignment="1">
      <alignment horizontal="center"/>
    </xf>
    <xf numFmtId="0" fontId="13" fillId="0" borderId="16" xfId="0" applyFont="1" applyBorder="1" applyAlignment="1">
      <alignment horizontal="center" vertical="top" textRotation="255" wrapText="1"/>
    </xf>
    <xf numFmtId="0" fontId="13" fillId="0" borderId="19" xfId="0" applyFont="1" applyBorder="1" applyAlignment="1">
      <alignment horizontal="center" vertical="top" textRotation="255" wrapText="1"/>
    </xf>
    <xf numFmtId="0" fontId="13" fillId="0" borderId="8" xfId="0" applyFont="1" applyBorder="1" applyAlignment="1">
      <alignment horizontal="center" vertical="top" textRotation="255" wrapText="1"/>
    </xf>
    <xf numFmtId="0" fontId="14" fillId="0" borderId="9" xfId="0" applyFont="1" applyBorder="1" applyAlignment="1">
      <alignment horizontal="right"/>
    </xf>
    <xf numFmtId="0" fontId="9" fillId="0" borderId="9" xfId="0" applyFont="1" applyBorder="1" applyAlignment="1">
      <alignment horizontal="left" wrapText="1"/>
    </xf>
    <xf numFmtId="0" fontId="9" fillId="0" borderId="9"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left"/>
    </xf>
    <xf numFmtId="0" fontId="41" fillId="0" borderId="18" xfId="0" applyFont="1" applyBorder="1" applyAlignment="1">
      <alignment horizontal="left"/>
    </xf>
    <xf numFmtId="0" fontId="2" fillId="0" borderId="0" xfId="0" applyFont="1" applyAlignment="1">
      <alignment horizontal="left" vertical="center" wrapText="1"/>
    </xf>
    <xf numFmtId="0" fontId="38" fillId="0" borderId="1" xfId="0"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0" fontId="6" fillId="0" borderId="0" xfId="0" applyFont="1" applyAlignment="1">
      <alignment horizontal="center"/>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22" fillId="0" borderId="0" xfId="0" applyFont="1" applyBorder="1" applyAlignment="1">
      <alignment horizontal="center"/>
    </xf>
    <xf numFmtId="0" fontId="4" fillId="0" borderId="21" xfId="0" applyFont="1" applyBorder="1" applyAlignment="1">
      <alignment horizontal="left" vertical="top" wrapText="1"/>
    </xf>
    <xf numFmtId="0" fontId="12" fillId="0" borderId="17" xfId="0" applyFont="1" applyBorder="1" applyAlignment="1">
      <alignment horizontal="right" vertical="center"/>
    </xf>
    <xf numFmtId="0" fontId="12" fillId="0" borderId="20" xfId="0" applyFont="1" applyBorder="1" applyAlignment="1">
      <alignment horizontal="right" vertical="center"/>
    </xf>
    <xf numFmtId="0" fontId="12" fillId="0" borderId="18" xfId="0" applyFont="1" applyBorder="1" applyAlignment="1">
      <alignment horizontal="right" vertical="center"/>
    </xf>
    <xf numFmtId="0" fontId="10" fillId="0" borderId="0" xfId="0" applyFont="1" applyAlignment="1">
      <alignment horizontal="left" wrapText="1"/>
    </xf>
    <xf numFmtId="0" fontId="9" fillId="0" borderId="0" xfId="0" applyFont="1" applyAlignment="1">
      <alignment horizontal="left" vertical="center" wrapText="1"/>
    </xf>
    <xf numFmtId="0" fontId="12" fillId="0" borderId="20" xfId="0" applyFont="1" applyBorder="1" applyAlignment="1">
      <alignment horizontal="left"/>
    </xf>
    <xf numFmtId="0" fontId="12" fillId="0" borderId="64" xfId="0" applyFont="1" applyBorder="1" applyAlignment="1">
      <alignment vertical="center" wrapText="1"/>
    </xf>
    <xf numFmtId="0" fontId="12" fillId="0" borderId="21" xfId="0" applyFont="1" applyBorder="1" applyAlignment="1">
      <alignment vertical="center" wrapText="1"/>
    </xf>
    <xf numFmtId="0" fontId="14" fillId="0" borderId="0" xfId="0" applyFont="1" applyAlignment="1">
      <alignment wrapText="1"/>
    </xf>
    <xf numFmtId="0" fontId="12" fillId="0" borderId="0" xfId="0" applyFont="1" applyAlignment="1"/>
    <xf numFmtId="0" fontId="4" fillId="0" borderId="0" xfId="0" applyFont="1" applyAlignment="1">
      <alignment horizontal="left" vertical="top" wrapText="1"/>
    </xf>
    <xf numFmtId="0" fontId="14" fillId="0" borderId="23" xfId="0" applyFont="1" applyBorder="1" applyAlignment="1">
      <alignment horizontal="left"/>
    </xf>
    <xf numFmtId="41" fontId="12"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xf>
    <xf numFmtId="0" fontId="14" fillId="0" borderId="0" xfId="0" applyFont="1" applyBorder="1" applyAlignment="1"/>
    <xf numFmtId="0" fontId="40" fillId="0" borderId="76" xfId="0" applyFont="1" applyBorder="1" applyAlignment="1">
      <alignment horizontal="center" vertical="center"/>
    </xf>
    <xf numFmtId="0" fontId="40" fillId="0" borderId="72" xfId="0" applyFont="1" applyBorder="1" applyAlignment="1">
      <alignment horizontal="center" vertical="center"/>
    </xf>
    <xf numFmtId="0" fontId="40" fillId="0" borderId="77" xfId="0" applyFont="1" applyBorder="1" applyAlignment="1">
      <alignment horizontal="center" vertical="center"/>
    </xf>
    <xf numFmtId="0" fontId="40" fillId="0" borderId="74" xfId="0" applyFont="1" applyBorder="1" applyAlignment="1">
      <alignment horizontal="center" vertical="center"/>
    </xf>
    <xf numFmtId="0" fontId="40" fillId="0" borderId="73" xfId="0" applyFont="1" applyBorder="1" applyAlignment="1">
      <alignment horizontal="center" vertical="center"/>
    </xf>
    <xf numFmtId="0" fontId="40" fillId="0" borderId="75"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top" wrapText="1"/>
    </xf>
    <xf numFmtId="0" fontId="10" fillId="0" borderId="17"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8" xfId="0" applyFont="1" applyBorder="1" applyAlignment="1">
      <alignment horizontal="left" vertical="center" wrapText="1"/>
    </xf>
    <xf numFmtId="0" fontId="41" fillId="0" borderId="9" xfId="0" applyFont="1" applyBorder="1" applyAlignment="1">
      <alignment horizontal="left" vertical="center"/>
    </xf>
    <xf numFmtId="0" fontId="11" fillId="4" borderId="33" xfId="0" applyFont="1" applyFill="1" applyBorder="1" applyAlignment="1">
      <alignment horizontal="right"/>
    </xf>
    <xf numFmtId="0" fontId="4" fillId="4" borderId="16" xfId="0" applyFont="1" applyFill="1" applyBorder="1" applyAlignment="1">
      <alignment horizontal="right"/>
    </xf>
    <xf numFmtId="0" fontId="36" fillId="4" borderId="25" xfId="0" applyFont="1" applyFill="1" applyBorder="1" applyAlignment="1">
      <alignment horizontal="right"/>
    </xf>
    <xf numFmtId="0" fontId="36" fillId="4" borderId="26" xfId="0" applyFont="1" applyFill="1" applyBorder="1" applyAlignment="1">
      <alignment horizontal="right"/>
    </xf>
    <xf numFmtId="0" fontId="28" fillId="0" borderId="40" xfId="0" applyFont="1" applyFill="1" applyBorder="1" applyAlignment="1">
      <alignment horizontal="left" vertical="top" wrapText="1"/>
    </xf>
    <xf numFmtId="0" fontId="28" fillId="0" borderId="23" xfId="0" applyFont="1" applyFill="1" applyBorder="1" applyAlignment="1">
      <alignment horizontal="left" vertical="top" wrapText="1"/>
    </xf>
    <xf numFmtId="0" fontId="28" fillId="0" borderId="71" xfId="0" applyFont="1" applyFill="1" applyBorder="1" applyAlignment="1">
      <alignment horizontal="left" vertical="top" wrapText="1"/>
    </xf>
    <xf numFmtId="41" fontId="41" fillId="0" borderId="17" xfId="0" applyNumberFormat="1" applyFont="1" applyBorder="1" applyAlignment="1">
      <alignment horizontal="left"/>
    </xf>
    <xf numFmtId="41" fontId="41" fillId="0" borderId="20" xfId="0" applyNumberFormat="1" applyFont="1" applyBorder="1" applyAlignment="1">
      <alignment horizontal="left"/>
    </xf>
    <xf numFmtId="41" fontId="41" fillId="0" borderId="18" xfId="0" applyNumberFormat="1" applyFont="1" applyBorder="1" applyAlignment="1">
      <alignment horizontal="left"/>
    </xf>
    <xf numFmtId="164" fontId="13" fillId="0" borderId="0" xfId="0" applyNumberFormat="1" applyFont="1" applyAlignment="1">
      <alignment horizontal="center" vertical="center" wrapText="1"/>
    </xf>
    <xf numFmtId="0" fontId="14" fillId="0" borderId="0" xfId="0" applyFont="1" applyAlignment="1">
      <alignment horizontal="left"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64" fontId="14" fillId="0" borderId="4" xfId="0" applyNumberFormat="1" applyFont="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164" fontId="4" fillId="0" borderId="33"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49"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5"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164" fontId="4" fillId="0" borderId="16"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4" xfId="0" applyNumberFormat="1" applyFont="1" applyBorder="1" applyAlignment="1">
      <alignment horizontal="center" vertical="center"/>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0" xfId="0" applyFont="1" applyAlignment="1">
      <alignment horizontal="center" wrapText="1"/>
    </xf>
    <xf numFmtId="0" fontId="9" fillId="0" borderId="43" xfId="0" applyFont="1" applyBorder="1" applyAlignment="1">
      <alignment horizontal="center" wrapText="1"/>
    </xf>
    <xf numFmtId="0" fontId="9" fillId="0" borderId="47" xfId="0" applyFont="1" applyBorder="1" applyAlignment="1">
      <alignment horizontal="center" wrapText="1"/>
    </xf>
    <xf numFmtId="44" fontId="13" fillId="0" borderId="55" xfId="0" applyNumberFormat="1" applyFont="1" applyBorder="1" applyAlignment="1">
      <alignment horizontal="center" vertical="center" wrapText="1"/>
    </xf>
    <xf numFmtId="0" fontId="13" fillId="0" borderId="5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45" fillId="4" borderId="4" xfId="0" applyFont="1" applyFill="1" applyBorder="1" applyAlignment="1">
      <alignment horizontal="center" vertical="center"/>
    </xf>
    <xf numFmtId="0" fontId="45" fillId="4" borderId="5" xfId="0" applyFont="1" applyFill="1" applyBorder="1" applyAlignment="1">
      <alignment horizontal="center" vertical="center"/>
    </xf>
  </cellXfs>
  <cellStyles count="5">
    <cellStyle name="Collegamento ipertestuale" xfId="3" builtinId="8" hidden="1"/>
    <cellStyle name="Collegamento ipertestuale visitato" xfId="4" builtinId="9" hidden="1"/>
    <cellStyle name="Migliaia" xfId="2" builtinId="3"/>
    <cellStyle name="Normale" xfId="0" builtinId="0"/>
    <cellStyle name="Valuta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847725</xdr:colOff>
      <xdr:row>0</xdr:row>
      <xdr:rowOff>104775</xdr:rowOff>
    </xdr:from>
    <xdr:to>
      <xdr:col>9</xdr:col>
      <xdr:colOff>1057275</xdr:colOff>
      <xdr:row>0</xdr:row>
      <xdr:rowOff>771525</xdr:rowOff>
    </xdr:to>
    <xdr:pic>
      <xdr:nvPicPr>
        <xdr:cNvPr id="2" name="Immagine 1" descr="AUSL_4_TERA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104775"/>
          <a:ext cx="1409700"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27"/>
  <sheetViews>
    <sheetView showGridLines="0" view="pageBreakPreview" topLeftCell="A540" zoomScale="78" zoomScaleNormal="70" zoomScaleSheetLayoutView="78" zoomScalePageLayoutView="70" workbookViewId="0">
      <selection activeCell="G69" sqref="G69:G70"/>
    </sheetView>
  </sheetViews>
  <sheetFormatPr defaultColWidth="8.85546875" defaultRowHeight="18.75" outlineLevelRow="1"/>
  <cols>
    <col min="1" max="1" width="68.85546875" customWidth="1"/>
    <col min="5" max="5" width="14.28515625" customWidth="1"/>
    <col min="6" max="6" width="12" style="2" customWidth="1"/>
    <col min="7" max="7" width="15.28515625" customWidth="1"/>
    <col min="8" max="8" width="17.140625" style="3" customWidth="1"/>
    <col min="9" max="9" width="31.28515625" style="4" customWidth="1"/>
    <col min="10" max="10" width="40.7109375" style="6" customWidth="1"/>
    <col min="11" max="11" width="4.85546875" style="365" customWidth="1"/>
    <col min="12" max="12" width="19.42578125" bestFit="1" customWidth="1"/>
    <col min="13" max="13" width="21" customWidth="1"/>
    <col min="14" max="14" width="15.7109375" bestFit="1" customWidth="1"/>
    <col min="15" max="15" width="18.140625" bestFit="1" customWidth="1"/>
  </cols>
  <sheetData>
    <row r="1" spans="1:11" s="1" customFormat="1" ht="69.75" customHeight="1">
      <c r="A1" s="671" t="s">
        <v>0</v>
      </c>
      <c r="B1" s="671"/>
      <c r="C1" s="671"/>
      <c r="D1" s="671"/>
      <c r="E1" s="671"/>
      <c r="F1" s="671"/>
      <c r="G1" s="671"/>
      <c r="H1" s="671"/>
      <c r="I1" s="671"/>
      <c r="J1" s="671"/>
      <c r="K1" s="367"/>
    </row>
    <row r="2" spans="1:11" ht="54" customHeight="1">
      <c r="J2" s="5" t="s">
        <v>1</v>
      </c>
    </row>
    <row r="3" spans="1:11" ht="22.5" customHeight="1"/>
    <row r="4" spans="1:11" ht="33.75" customHeight="1"/>
    <row r="5" spans="1:11" ht="210" customHeight="1">
      <c r="A5" s="541" t="s">
        <v>390</v>
      </c>
      <c r="B5" s="542"/>
      <c r="C5" s="542"/>
      <c r="D5" s="542"/>
      <c r="E5" s="542"/>
      <c r="F5" s="542"/>
      <c r="G5" s="542"/>
      <c r="H5" s="542"/>
      <c r="I5" s="542"/>
      <c r="J5" s="542"/>
      <c r="K5" s="543"/>
    </row>
    <row r="6" spans="1:11" ht="79.5" customHeight="1" thickBot="1"/>
    <row r="7" spans="1:11" ht="42.75" thickBot="1">
      <c r="A7" s="672" t="s">
        <v>2</v>
      </c>
      <c r="B7" s="673"/>
      <c r="C7" s="673"/>
      <c r="D7" s="673"/>
      <c r="E7" s="673"/>
      <c r="F7" s="673"/>
      <c r="G7" s="673"/>
      <c r="H7" s="673"/>
      <c r="I7" s="673"/>
      <c r="J7" s="674"/>
    </row>
    <row r="8" spans="1:11" ht="37.5" customHeight="1"/>
    <row r="9" spans="1:11" ht="42" customHeight="1">
      <c r="A9" s="675" t="s">
        <v>430</v>
      </c>
      <c r="B9" s="675"/>
      <c r="C9" s="675"/>
      <c r="D9" s="675"/>
      <c r="E9" s="675"/>
      <c r="F9" s="675"/>
      <c r="G9" s="675"/>
      <c r="H9" s="675"/>
      <c r="I9" s="675"/>
      <c r="J9" s="675"/>
    </row>
    <row r="10" spans="1:11" s="7" customFormat="1" ht="28.5" customHeight="1" thickBot="1">
      <c r="A10" s="503" t="s">
        <v>3</v>
      </c>
      <c r="B10" s="503"/>
      <c r="C10" s="503"/>
      <c r="D10" s="503"/>
      <c r="E10" s="503"/>
      <c r="F10" s="503"/>
      <c r="G10" s="503"/>
      <c r="H10" s="503"/>
      <c r="I10" s="503"/>
      <c r="J10" s="503"/>
      <c r="K10" s="363"/>
    </row>
    <row r="11" spans="1:11" ht="20.100000000000001" customHeight="1" thickBot="1">
      <c r="B11" s="676" t="s">
        <v>4</v>
      </c>
      <c r="C11" s="677"/>
      <c r="D11" s="677"/>
      <c r="E11" s="677"/>
      <c r="F11" s="677"/>
      <c r="G11" s="677"/>
      <c r="H11" s="678"/>
      <c r="I11" s="8" t="s">
        <v>5</v>
      </c>
    </row>
    <row r="12" spans="1:11" ht="20.100000000000001" customHeight="1">
      <c r="B12" s="679" t="s">
        <v>6</v>
      </c>
      <c r="C12" s="679"/>
      <c r="D12" s="679"/>
      <c r="E12" s="679"/>
      <c r="F12" s="679"/>
      <c r="G12" s="9" t="s">
        <v>395</v>
      </c>
      <c r="H12" s="10"/>
      <c r="I12" s="11"/>
    </row>
    <row r="13" spans="1:11" ht="20.100000000000001" customHeight="1">
      <c r="B13" s="680" t="s">
        <v>7</v>
      </c>
      <c r="C13" s="680"/>
      <c r="D13" s="680"/>
      <c r="E13" s="680"/>
      <c r="F13" s="680"/>
      <c r="G13" s="12" t="s">
        <v>396</v>
      </c>
      <c r="H13" s="13"/>
      <c r="I13" s="11"/>
    </row>
    <row r="14" spans="1:11" ht="20.100000000000001" customHeight="1">
      <c r="B14" s="680" t="s">
        <v>8</v>
      </c>
      <c r="C14" s="680"/>
      <c r="D14" s="680"/>
      <c r="E14" s="680"/>
      <c r="F14" s="680"/>
      <c r="G14" s="12" t="s">
        <v>397</v>
      </c>
      <c r="H14" s="13"/>
      <c r="I14" s="11"/>
    </row>
    <row r="15" spans="1:11" ht="20.100000000000001" customHeight="1" thickBot="1">
      <c r="B15" s="14"/>
      <c r="C15" s="14"/>
      <c r="D15" s="14"/>
      <c r="E15" s="14"/>
      <c r="F15" s="14"/>
      <c r="G15" s="15"/>
      <c r="H15" s="16"/>
      <c r="I15" s="11"/>
    </row>
    <row r="16" spans="1:11" ht="20.100000000000001" customHeight="1" thickBot="1">
      <c r="B16" s="676" t="s">
        <v>9</v>
      </c>
      <c r="C16" s="677"/>
      <c r="D16" s="677"/>
      <c r="E16" s="677"/>
      <c r="F16" s="677"/>
      <c r="G16" s="677"/>
      <c r="H16" s="678"/>
      <c r="I16" s="8" t="s">
        <v>398</v>
      </c>
    </row>
    <row r="17" spans="1:11" s="17" customFormat="1" ht="20.100000000000001" customHeight="1">
      <c r="B17" s="679" t="s">
        <v>10</v>
      </c>
      <c r="C17" s="679"/>
      <c r="D17" s="679"/>
      <c r="E17" s="679"/>
      <c r="F17" s="679"/>
      <c r="G17" s="9" t="s">
        <v>399</v>
      </c>
      <c r="H17" s="10"/>
      <c r="I17" s="11"/>
      <c r="J17" s="18"/>
      <c r="K17" s="363"/>
    </row>
    <row r="18" spans="1:11" s="17" customFormat="1" ht="20.100000000000001" customHeight="1">
      <c r="B18" s="680" t="s">
        <v>11</v>
      </c>
      <c r="C18" s="680"/>
      <c r="D18" s="680"/>
      <c r="E18" s="680"/>
      <c r="F18" s="680"/>
      <c r="G18" s="12" t="s">
        <v>400</v>
      </c>
      <c r="H18" s="13"/>
      <c r="I18" s="11"/>
      <c r="J18" s="18"/>
      <c r="K18" s="363"/>
    </row>
    <row r="19" spans="1:11" s="17" customFormat="1" ht="20.100000000000001" customHeight="1" thickBot="1">
      <c r="B19" s="14"/>
      <c r="C19" s="14"/>
      <c r="D19" s="14"/>
      <c r="E19" s="14"/>
      <c r="F19" s="14"/>
      <c r="G19" s="15"/>
      <c r="H19" s="16"/>
      <c r="I19" s="11"/>
      <c r="J19" s="18"/>
      <c r="K19" s="363"/>
    </row>
    <row r="20" spans="1:11" ht="20.100000000000001" customHeight="1" thickBot="1">
      <c r="B20" s="676" t="s">
        <v>12</v>
      </c>
      <c r="C20" s="677"/>
      <c r="D20" s="677"/>
      <c r="E20" s="677"/>
      <c r="F20" s="677"/>
      <c r="G20" s="677"/>
      <c r="H20" s="678"/>
      <c r="I20" s="8" t="s">
        <v>401</v>
      </c>
    </row>
    <row r="21" spans="1:11" ht="20.100000000000001" customHeight="1">
      <c r="B21" s="679" t="s">
        <v>13</v>
      </c>
      <c r="C21" s="679"/>
      <c r="D21" s="679"/>
      <c r="E21" s="679"/>
      <c r="F21" s="679"/>
      <c r="G21" s="9" t="s">
        <v>402</v>
      </c>
      <c r="H21" s="10"/>
      <c r="I21" s="11"/>
    </row>
    <row r="22" spans="1:11" ht="20.100000000000001" customHeight="1" thickBot="1">
      <c r="B22" s="14"/>
      <c r="C22" s="14"/>
      <c r="D22" s="14"/>
      <c r="E22" s="14"/>
      <c r="F22" s="14"/>
      <c r="G22" s="15"/>
      <c r="H22" s="16"/>
      <c r="I22" s="11"/>
    </row>
    <row r="23" spans="1:11" ht="20.100000000000001" customHeight="1" thickBot="1">
      <c r="B23" s="676" t="s">
        <v>14</v>
      </c>
      <c r="C23" s="677"/>
      <c r="D23" s="677"/>
      <c r="E23" s="677"/>
      <c r="F23" s="677"/>
      <c r="G23" s="677"/>
      <c r="H23" s="678"/>
      <c r="I23" s="8" t="s">
        <v>403</v>
      </c>
    </row>
    <row r="24" spans="1:11" ht="20.100000000000001" customHeight="1">
      <c r="B24" s="679" t="s">
        <v>15</v>
      </c>
      <c r="C24" s="679"/>
      <c r="D24" s="679"/>
      <c r="E24" s="679"/>
      <c r="F24" s="679"/>
      <c r="G24" s="9" t="s">
        <v>404</v>
      </c>
      <c r="H24" s="10"/>
      <c r="I24" s="11"/>
    </row>
    <row r="25" spans="1:11" s="17" customFormat="1" ht="20.100000000000001" customHeight="1">
      <c r="B25" s="680" t="s">
        <v>16</v>
      </c>
      <c r="C25" s="680"/>
      <c r="D25" s="680"/>
      <c r="E25" s="680"/>
      <c r="F25" s="680"/>
      <c r="G25" s="12" t="s">
        <v>405</v>
      </c>
      <c r="H25" s="13"/>
      <c r="I25" s="11"/>
      <c r="J25" s="18"/>
      <c r="K25" s="363"/>
    </row>
    <row r="26" spans="1:11" s="17" customFormat="1" ht="20.100000000000001" customHeight="1">
      <c r="B26" s="710" t="s">
        <v>411</v>
      </c>
      <c r="C26" s="711"/>
      <c r="D26" s="711"/>
      <c r="E26" s="711"/>
      <c r="F26" s="712"/>
      <c r="G26" s="710" t="s">
        <v>417</v>
      </c>
      <c r="H26" s="712"/>
      <c r="I26" s="11"/>
      <c r="J26" s="18"/>
      <c r="K26" s="363"/>
    </row>
    <row r="27" spans="1:11" s="17" customFormat="1" ht="20.100000000000001" customHeight="1" thickBot="1">
      <c r="B27" s="14"/>
      <c r="C27" s="14"/>
      <c r="D27" s="14"/>
      <c r="E27" s="14"/>
      <c r="F27" s="14"/>
      <c r="G27" s="15"/>
      <c r="H27" s="16"/>
      <c r="I27" s="11"/>
      <c r="J27" s="18"/>
      <c r="K27" s="363"/>
    </row>
    <row r="28" spans="1:11" ht="20.100000000000001" customHeight="1" thickBot="1">
      <c r="B28" s="681" t="s">
        <v>17</v>
      </c>
      <c r="C28" s="682"/>
      <c r="D28" s="682"/>
      <c r="E28" s="682"/>
      <c r="F28" s="682"/>
      <c r="G28" s="682"/>
      <c r="H28" s="682"/>
      <c r="I28" s="8" t="s">
        <v>418</v>
      </c>
    </row>
    <row r="29" spans="1:11" ht="20.100000000000001" customHeight="1" thickBot="1">
      <c r="G29" s="17"/>
      <c r="H29" s="19"/>
    </row>
    <row r="30" spans="1:11" ht="19.5" customHeight="1" thickBot="1">
      <c r="B30" s="681" t="s">
        <v>18</v>
      </c>
      <c r="C30" s="682"/>
      <c r="D30" s="682"/>
      <c r="E30" s="682"/>
      <c r="F30" s="682"/>
      <c r="G30" s="682"/>
      <c r="H30" s="20"/>
      <c r="I30" s="21" t="s">
        <v>419</v>
      </c>
      <c r="J30" s="22"/>
    </row>
    <row r="31" spans="1:11" ht="23.25" customHeight="1" thickBot="1">
      <c r="B31" s="23"/>
      <c r="C31" s="23"/>
      <c r="D31" s="23"/>
      <c r="E31" s="23"/>
      <c r="G31" s="17"/>
      <c r="H31" s="19"/>
    </row>
    <row r="32" spans="1:11" ht="56.25" customHeight="1" thickBot="1">
      <c r="A32" s="492" t="s">
        <v>19</v>
      </c>
      <c r="B32" s="493"/>
      <c r="C32" s="493"/>
      <c r="D32" s="493"/>
      <c r="E32" s="493"/>
      <c r="F32" s="493"/>
      <c r="G32" s="493"/>
      <c r="H32" s="493"/>
      <c r="I32" s="493"/>
      <c r="J32" s="494"/>
    </row>
    <row r="33" spans="1:11" ht="41.25" thickTop="1" thickBot="1">
      <c r="A33" s="572" t="s">
        <v>20</v>
      </c>
      <c r="B33" s="573"/>
      <c r="C33" s="573"/>
      <c r="D33" s="573"/>
      <c r="E33" s="573"/>
      <c r="F33" s="573"/>
      <c r="G33" s="573"/>
      <c r="H33" s="573"/>
      <c r="I33" s="573"/>
      <c r="J33" s="574"/>
    </row>
    <row r="34" spans="1:11" ht="36" customHeight="1" thickTop="1">
      <c r="A34" s="503" t="s">
        <v>21</v>
      </c>
      <c r="B34" s="503"/>
      <c r="C34" s="503"/>
      <c r="D34" s="503"/>
      <c r="E34" s="503"/>
      <c r="F34" s="503"/>
      <c r="G34" s="503"/>
      <c r="H34" s="503"/>
      <c r="I34" s="503"/>
      <c r="J34" s="503"/>
    </row>
    <row r="35" spans="1:11" ht="21" customHeight="1">
      <c r="A35" s="607" t="s">
        <v>22</v>
      </c>
      <c r="B35" s="608"/>
      <c r="C35" s="608"/>
      <c r="D35" s="608"/>
      <c r="E35" s="608"/>
      <c r="F35" s="608"/>
      <c r="G35" s="608"/>
      <c r="H35" s="608"/>
      <c r="I35" s="608"/>
      <c r="J35" s="608"/>
    </row>
    <row r="36" spans="1:11">
      <c r="A36" s="24" t="s">
        <v>23</v>
      </c>
    </row>
    <row r="37" spans="1:11">
      <c r="A37" s="608" t="s">
        <v>24</v>
      </c>
      <c r="B37" s="608"/>
      <c r="C37" s="608"/>
      <c r="D37" s="608"/>
      <c r="E37" s="608"/>
      <c r="F37" s="608"/>
      <c r="G37" s="608"/>
      <c r="H37" s="608"/>
    </row>
    <row r="39" spans="1:11" s="25" customFormat="1" ht="28.5" customHeight="1">
      <c r="A39" s="510" t="s">
        <v>25</v>
      </c>
      <c r="B39" s="510" t="s">
        <v>26</v>
      </c>
      <c r="C39" s="536" t="s">
        <v>27</v>
      </c>
      <c r="D39" s="537"/>
      <c r="E39" s="512" t="s">
        <v>28</v>
      </c>
      <c r="F39" s="510" t="s">
        <v>29</v>
      </c>
      <c r="G39" s="510" t="s">
        <v>30</v>
      </c>
      <c r="H39" s="514" t="s">
        <v>31</v>
      </c>
      <c r="I39" s="548" t="s">
        <v>32</v>
      </c>
      <c r="J39" s="550" t="s">
        <v>33</v>
      </c>
      <c r="K39" s="368"/>
    </row>
    <row r="40" spans="1:11" s="27" customFormat="1" ht="19.5" customHeight="1">
      <c r="A40" s="513"/>
      <c r="B40" s="513"/>
      <c r="C40" s="26" t="s">
        <v>34</v>
      </c>
      <c r="D40" s="26" t="s">
        <v>35</v>
      </c>
      <c r="E40" s="538"/>
      <c r="F40" s="513"/>
      <c r="G40" s="513"/>
      <c r="H40" s="515"/>
      <c r="I40" s="549"/>
      <c r="J40" s="551"/>
      <c r="K40" s="363"/>
    </row>
    <row r="41" spans="1:11" s="27" customFormat="1" ht="15" customHeight="1">
      <c r="A41" s="662" t="s">
        <v>36</v>
      </c>
      <c r="B41" s="28">
        <v>55</v>
      </c>
      <c r="C41" s="28">
        <v>79</v>
      </c>
      <c r="D41" s="28"/>
      <c r="E41" s="29" t="s">
        <v>37</v>
      </c>
      <c r="F41" s="30" t="s">
        <v>38</v>
      </c>
      <c r="G41" s="31">
        <v>1</v>
      </c>
      <c r="H41" s="32">
        <v>0.33</v>
      </c>
      <c r="I41" s="33">
        <v>0.18592448367221515</v>
      </c>
      <c r="J41" s="34">
        <f>H41*75</f>
        <v>24.75</v>
      </c>
      <c r="K41" s="363"/>
    </row>
    <row r="42" spans="1:11" s="27" customFormat="1" ht="15" customHeight="1">
      <c r="A42" s="663"/>
      <c r="B42" s="28"/>
      <c r="C42" s="28">
        <v>102</v>
      </c>
      <c r="D42" s="28"/>
      <c r="E42" s="29" t="s">
        <v>39</v>
      </c>
      <c r="F42" s="30" t="s">
        <v>40</v>
      </c>
      <c r="G42" s="28">
        <v>3</v>
      </c>
      <c r="H42" s="34">
        <v>6.6313065843090069</v>
      </c>
      <c r="I42" s="33">
        <v>7.1839154663347573</v>
      </c>
      <c r="J42" s="34">
        <f t="shared" ref="J42:J61" si="0">H42*75</f>
        <v>497.3479938231755</v>
      </c>
      <c r="K42" s="363"/>
    </row>
    <row r="43" spans="1:11" s="27" customFormat="1" ht="15" customHeight="1">
      <c r="A43" s="663"/>
      <c r="B43" s="28"/>
      <c r="C43" s="28">
        <v>124</v>
      </c>
      <c r="D43" s="28"/>
      <c r="E43" s="35">
        <v>21.8</v>
      </c>
      <c r="F43" s="30" t="s">
        <v>40</v>
      </c>
      <c r="G43" s="28">
        <v>3</v>
      </c>
      <c r="H43" s="34">
        <v>6.7552562400904836</v>
      </c>
      <c r="I43" s="33">
        <v>7.3181942600980232</v>
      </c>
      <c r="J43" s="34">
        <f t="shared" si="0"/>
        <v>506.64421800678628</v>
      </c>
      <c r="K43" s="363"/>
    </row>
    <row r="44" spans="1:11" s="27" customFormat="1" ht="15" customHeight="1">
      <c r="A44" s="663"/>
      <c r="B44" s="28"/>
      <c r="C44" s="28">
        <v>125</v>
      </c>
      <c r="D44" s="28"/>
      <c r="E44" s="29" t="s">
        <v>41</v>
      </c>
      <c r="F44" s="30" t="s">
        <v>40</v>
      </c>
      <c r="G44" s="28">
        <v>3</v>
      </c>
      <c r="H44" s="34">
        <v>2.2620812180119509</v>
      </c>
      <c r="I44" s="33">
        <v>2.4505879861796136</v>
      </c>
      <c r="J44" s="34">
        <f t="shared" si="0"/>
        <v>169.65609135089633</v>
      </c>
      <c r="K44" s="363"/>
    </row>
    <row r="45" spans="1:11" s="27" customFormat="1" ht="15" customHeight="1">
      <c r="A45" s="663"/>
      <c r="B45" s="28"/>
      <c r="C45" s="28">
        <v>737</v>
      </c>
      <c r="D45" s="28"/>
      <c r="E45" s="29">
        <v>3.5</v>
      </c>
      <c r="F45" s="30" t="s">
        <v>38</v>
      </c>
      <c r="G45" s="28">
        <v>1</v>
      </c>
      <c r="H45" s="34">
        <v>0.16</v>
      </c>
      <c r="I45" s="33">
        <v>0.09</v>
      </c>
      <c r="J45" s="34">
        <f t="shared" si="0"/>
        <v>12</v>
      </c>
      <c r="K45" s="363"/>
    </row>
    <row r="46" spans="1:11" s="27" customFormat="1" ht="15" customHeight="1">
      <c r="A46" s="663"/>
      <c r="B46" s="28"/>
      <c r="C46" s="28">
        <v>739</v>
      </c>
      <c r="D46" s="28"/>
      <c r="E46" s="29">
        <v>0.6</v>
      </c>
      <c r="F46" s="30" t="s">
        <v>38</v>
      </c>
      <c r="G46" s="28">
        <v>1</v>
      </c>
      <c r="H46" s="34">
        <v>0.03</v>
      </c>
      <c r="I46" s="33">
        <v>0.02</v>
      </c>
      <c r="J46" s="34">
        <f t="shared" si="0"/>
        <v>2.25</v>
      </c>
      <c r="K46" s="363"/>
    </row>
    <row r="47" spans="1:11" s="27" customFormat="1" ht="15" customHeight="1">
      <c r="A47" s="663"/>
      <c r="B47" s="28"/>
      <c r="C47" s="28">
        <v>741</v>
      </c>
      <c r="D47" s="28"/>
      <c r="E47" s="29">
        <v>0.4</v>
      </c>
      <c r="F47" s="30" t="s">
        <v>40</v>
      </c>
      <c r="G47" s="28">
        <v>4</v>
      </c>
      <c r="H47" s="34">
        <v>0.06</v>
      </c>
      <c r="I47" s="33">
        <v>0.1</v>
      </c>
      <c r="J47" s="34">
        <f t="shared" si="0"/>
        <v>4.5</v>
      </c>
      <c r="K47" s="363"/>
    </row>
    <row r="48" spans="1:11" s="27" customFormat="1" ht="15" customHeight="1">
      <c r="A48" s="663"/>
      <c r="B48" s="28"/>
      <c r="C48" s="28">
        <v>743</v>
      </c>
      <c r="D48" s="28"/>
      <c r="E48" s="29">
        <v>20.350000000000001</v>
      </c>
      <c r="F48" s="30" t="s">
        <v>38</v>
      </c>
      <c r="G48" s="28">
        <v>1</v>
      </c>
      <c r="H48" s="34">
        <v>0.95</v>
      </c>
      <c r="I48" s="33">
        <v>0.53</v>
      </c>
      <c r="J48" s="34">
        <f t="shared" si="0"/>
        <v>71.25</v>
      </c>
      <c r="K48" s="363"/>
    </row>
    <row r="49" spans="1:12" s="27" customFormat="1" ht="15" customHeight="1">
      <c r="A49" s="663"/>
      <c r="B49" s="28">
        <v>56</v>
      </c>
      <c r="C49" s="28">
        <v>206</v>
      </c>
      <c r="D49" s="28"/>
      <c r="E49" s="36" t="s">
        <v>43</v>
      </c>
      <c r="F49" s="30" t="s">
        <v>40</v>
      </c>
      <c r="G49" s="28">
        <v>2</v>
      </c>
      <c r="H49" s="34">
        <v>2.5203096675566941</v>
      </c>
      <c r="I49" s="33">
        <v>2.5203096675566941</v>
      </c>
      <c r="J49" s="34">
        <f t="shared" si="0"/>
        <v>189.02322506675205</v>
      </c>
      <c r="K49" s="363"/>
    </row>
    <row r="50" spans="1:12" s="27" customFormat="1" ht="15" customHeight="1">
      <c r="A50" s="663"/>
      <c r="B50" s="28"/>
      <c r="C50" s="28">
        <v>207</v>
      </c>
      <c r="D50" s="28"/>
      <c r="E50" s="36" t="s">
        <v>44</v>
      </c>
      <c r="F50" s="30" t="s">
        <v>45</v>
      </c>
      <c r="G50" s="28">
        <v>1</v>
      </c>
      <c r="H50" s="34">
        <v>7.6440785634234896</v>
      </c>
      <c r="I50" s="33">
        <v>2.0115996219535499</v>
      </c>
      <c r="J50" s="34">
        <f t="shared" si="0"/>
        <v>573.30589225676169</v>
      </c>
      <c r="K50" s="363"/>
    </row>
    <row r="51" spans="1:12" s="27" customFormat="1" ht="15" customHeight="1">
      <c r="A51" s="663"/>
      <c r="B51" s="28"/>
      <c r="C51" s="28">
        <v>208</v>
      </c>
      <c r="D51" s="28"/>
      <c r="E51" s="36" t="s">
        <v>46</v>
      </c>
      <c r="F51" s="30" t="s">
        <v>40</v>
      </c>
      <c r="G51" s="28">
        <v>3</v>
      </c>
      <c r="H51" s="34">
        <v>30.956426531423819</v>
      </c>
      <c r="I51" s="33">
        <v>33.536128742375809</v>
      </c>
      <c r="J51" s="34">
        <f t="shared" si="0"/>
        <v>2321.7319898567866</v>
      </c>
      <c r="K51" s="363"/>
    </row>
    <row r="52" spans="1:12" s="27" customFormat="1" ht="15" customHeight="1">
      <c r="A52" s="663"/>
      <c r="B52" s="28">
        <v>56</v>
      </c>
      <c r="C52" s="28">
        <v>1245</v>
      </c>
      <c r="D52" s="28" t="s">
        <v>47</v>
      </c>
      <c r="E52" s="29">
        <v>0.15</v>
      </c>
      <c r="F52" s="30" t="s">
        <v>48</v>
      </c>
      <c r="G52" s="28">
        <v>2</v>
      </c>
      <c r="H52" s="34">
        <v>137.58000000000001</v>
      </c>
      <c r="I52" s="33">
        <v>1289.94</v>
      </c>
      <c r="J52" s="34">
        <f>H52*75</f>
        <v>10318.500000000002</v>
      </c>
      <c r="K52" s="363"/>
    </row>
    <row r="53" spans="1:12" s="27" customFormat="1" ht="15" customHeight="1">
      <c r="A53" s="663"/>
      <c r="B53" s="28"/>
      <c r="C53" s="28"/>
      <c r="D53" s="28" t="s">
        <v>49</v>
      </c>
      <c r="E53" s="36">
        <v>92</v>
      </c>
      <c r="F53" s="30" t="s">
        <v>40</v>
      </c>
      <c r="G53" s="28">
        <v>2</v>
      </c>
      <c r="H53" s="34">
        <v>0.38011227772986206</v>
      </c>
      <c r="I53" s="33">
        <v>0.38011227772986206</v>
      </c>
      <c r="J53" s="34">
        <f>H53*75</f>
        <v>28.508420829739656</v>
      </c>
      <c r="K53" s="363"/>
    </row>
    <row r="54" spans="1:12" s="27" customFormat="1" ht="15" customHeight="1">
      <c r="A54" s="663"/>
      <c r="B54" s="28"/>
      <c r="C54" s="28"/>
      <c r="D54" s="28" t="s">
        <v>50</v>
      </c>
      <c r="E54" s="36" t="s">
        <v>51</v>
      </c>
      <c r="F54" s="30" t="s">
        <v>40</v>
      </c>
      <c r="G54" s="28">
        <v>2</v>
      </c>
      <c r="H54" s="34">
        <v>41.357868479086079</v>
      </c>
      <c r="I54" s="33">
        <v>41.357868479086079</v>
      </c>
      <c r="J54" s="34">
        <f>H54*75</f>
        <v>3101.8401359314557</v>
      </c>
      <c r="K54" s="363"/>
    </row>
    <row r="55" spans="1:12" s="27" customFormat="1" ht="15" customHeight="1">
      <c r="A55" s="663"/>
      <c r="B55" s="28"/>
      <c r="C55" s="28"/>
      <c r="D55" s="28" t="s">
        <v>52</v>
      </c>
      <c r="E55" s="36" t="s">
        <v>53</v>
      </c>
      <c r="F55" s="30" t="s">
        <v>40</v>
      </c>
      <c r="G55" s="28">
        <v>2</v>
      </c>
      <c r="H55" s="34">
        <v>9.3375407355379156</v>
      </c>
      <c r="I55" s="33">
        <v>9.3375407355379156</v>
      </c>
      <c r="J55" s="34">
        <f t="shared" si="0"/>
        <v>700.31555516534365</v>
      </c>
      <c r="K55" s="363"/>
    </row>
    <row r="56" spans="1:12" s="27" customFormat="1" ht="15" customHeight="1">
      <c r="A56" s="663"/>
      <c r="B56" s="28"/>
      <c r="C56" s="28"/>
      <c r="D56" s="28" t="s">
        <v>54</v>
      </c>
      <c r="E56" s="36" t="s">
        <v>55</v>
      </c>
      <c r="F56" s="30" t="s">
        <v>40</v>
      </c>
      <c r="G56" s="28">
        <v>2</v>
      </c>
      <c r="H56" s="34">
        <v>2.4789931156295353</v>
      </c>
      <c r="I56" s="33">
        <v>2.4789931156295353</v>
      </c>
      <c r="J56" s="34">
        <f t="shared" si="0"/>
        <v>185.92448367221516</v>
      </c>
      <c r="K56" s="363"/>
    </row>
    <row r="57" spans="1:12" s="27" customFormat="1" ht="15" customHeight="1">
      <c r="A57" s="663"/>
      <c r="B57" s="28"/>
      <c r="C57" s="28"/>
      <c r="D57" s="28" t="s">
        <v>56</v>
      </c>
      <c r="E57" s="37">
        <v>6.6</v>
      </c>
      <c r="F57" s="30" t="s">
        <v>48</v>
      </c>
      <c r="G57" s="28">
        <v>2</v>
      </c>
      <c r="H57" s="34">
        <v>3.07</v>
      </c>
      <c r="I57" s="33">
        <v>2.9</v>
      </c>
      <c r="J57" s="34">
        <f t="shared" si="0"/>
        <v>230.25</v>
      </c>
      <c r="K57" s="363"/>
    </row>
    <row r="58" spans="1:12" s="27" customFormat="1" ht="15" customHeight="1">
      <c r="A58" s="663"/>
      <c r="B58" s="28"/>
      <c r="C58" s="28"/>
      <c r="D58" s="28" t="s">
        <v>57</v>
      </c>
      <c r="E58" s="38">
        <v>5.5555555555555552E-2</v>
      </c>
      <c r="F58" s="39" t="s">
        <v>48</v>
      </c>
      <c r="G58" s="28">
        <v>3</v>
      </c>
      <c r="H58" s="34">
        <v>0.37</v>
      </c>
      <c r="I58" s="33">
        <v>0.46</v>
      </c>
      <c r="J58" s="34">
        <f t="shared" si="0"/>
        <v>27.75</v>
      </c>
      <c r="K58" s="363"/>
    </row>
    <row r="59" spans="1:12" s="27" customFormat="1" ht="15" customHeight="1">
      <c r="A59" s="663"/>
      <c r="B59" s="28"/>
      <c r="C59" s="28"/>
      <c r="D59" s="28" t="s">
        <v>58</v>
      </c>
      <c r="E59" s="36" t="s">
        <v>59</v>
      </c>
      <c r="F59" s="39" t="s">
        <v>48</v>
      </c>
      <c r="G59" s="28">
        <v>3</v>
      </c>
      <c r="H59" s="34">
        <v>28.76</v>
      </c>
      <c r="I59" s="33">
        <v>35.950000000000003</v>
      </c>
      <c r="J59" s="34">
        <f t="shared" si="0"/>
        <v>2157</v>
      </c>
      <c r="K59" s="363"/>
    </row>
    <row r="60" spans="1:12" s="27" customFormat="1" ht="15" customHeight="1">
      <c r="A60" s="663"/>
      <c r="B60" s="28"/>
      <c r="C60" s="28"/>
      <c r="D60" s="28" t="s">
        <v>60</v>
      </c>
      <c r="E60" s="37">
        <v>5.7</v>
      </c>
      <c r="F60" s="39" t="s">
        <v>48</v>
      </c>
      <c r="G60" s="28">
        <v>2</v>
      </c>
      <c r="H60" s="40">
        <v>2.65</v>
      </c>
      <c r="I60" s="33">
        <v>2.5</v>
      </c>
      <c r="J60" s="34">
        <f t="shared" si="0"/>
        <v>198.75</v>
      </c>
      <c r="K60" s="363"/>
    </row>
    <row r="61" spans="1:12" s="27" customFormat="1" ht="15" customHeight="1">
      <c r="A61" s="664"/>
      <c r="B61" s="28"/>
      <c r="C61" s="28"/>
      <c r="D61" s="28" t="s">
        <v>61</v>
      </c>
      <c r="E61" s="36">
        <v>76.95</v>
      </c>
      <c r="F61" s="39" t="s">
        <v>48</v>
      </c>
      <c r="G61" s="28">
        <v>2</v>
      </c>
      <c r="H61" s="34">
        <v>31.79</v>
      </c>
      <c r="I61" s="33">
        <v>31.79</v>
      </c>
      <c r="J61" s="34">
        <f t="shared" si="0"/>
        <v>2384.25</v>
      </c>
      <c r="K61" s="363"/>
    </row>
    <row r="62" spans="1:12" s="43" customFormat="1" ht="15" customHeight="1">
      <c r="A62" s="665" t="s">
        <v>62</v>
      </c>
      <c r="B62" s="665"/>
      <c r="C62" s="665"/>
      <c r="D62" s="665"/>
      <c r="E62" s="665"/>
      <c r="F62" s="665"/>
      <c r="G62" s="665"/>
      <c r="H62" s="41"/>
      <c r="I62" s="42"/>
      <c r="J62" s="41">
        <f>SUM(J41:J61)</f>
        <v>23705.54800595991</v>
      </c>
      <c r="K62" s="369"/>
      <c r="L62" s="284"/>
    </row>
    <row r="63" spans="1:12" s="43" customFormat="1" ht="18">
      <c r="A63" s="504" t="s">
        <v>63</v>
      </c>
      <c r="B63" s="505"/>
      <c r="C63" s="505"/>
      <c r="D63" s="505"/>
      <c r="E63" s="505"/>
      <c r="F63" s="505"/>
      <c r="G63" s="505"/>
      <c r="H63" s="505"/>
      <c r="I63" s="506"/>
      <c r="J63" s="41"/>
      <c r="K63" s="369"/>
    </row>
    <row r="64" spans="1:12" ht="26.25">
      <c r="A64" s="503" t="s">
        <v>21</v>
      </c>
      <c r="B64" s="503"/>
      <c r="C64" s="503"/>
      <c r="D64" s="503"/>
      <c r="E64" s="503"/>
      <c r="F64" s="503"/>
      <c r="G64" s="503"/>
      <c r="H64" s="503"/>
      <c r="I64" s="503"/>
      <c r="J64" s="503"/>
    </row>
    <row r="65" spans="1:11" ht="21" customHeight="1">
      <c r="A65" s="607" t="s">
        <v>64</v>
      </c>
      <c r="B65" s="608"/>
      <c r="C65" s="608"/>
      <c r="D65" s="608"/>
      <c r="E65" s="608"/>
      <c r="F65" s="608"/>
      <c r="G65" s="608"/>
      <c r="H65" s="608"/>
      <c r="I65" s="608"/>
      <c r="J65" s="608"/>
    </row>
    <row r="66" spans="1:11">
      <c r="A66" s="24" t="s">
        <v>23</v>
      </c>
    </row>
    <row r="67" spans="1:11">
      <c r="A67" s="608" t="s">
        <v>24</v>
      </c>
      <c r="B67" s="608"/>
      <c r="C67" s="608"/>
      <c r="D67" s="608"/>
      <c r="E67" s="608"/>
      <c r="F67" s="608"/>
      <c r="G67" s="608"/>
    </row>
    <row r="69" spans="1:11" s="25" customFormat="1" ht="28.5" customHeight="1">
      <c r="A69" s="510" t="s">
        <v>25</v>
      </c>
      <c r="B69" s="510" t="s">
        <v>26</v>
      </c>
      <c r="C69" s="536" t="s">
        <v>27</v>
      </c>
      <c r="D69" s="537"/>
      <c r="E69" s="512" t="s">
        <v>28</v>
      </c>
      <c r="F69" s="510" t="s">
        <v>29</v>
      </c>
      <c r="G69" s="510" t="s">
        <v>30</v>
      </c>
      <c r="H69" s="514" t="s">
        <v>31</v>
      </c>
      <c r="I69" s="548" t="s">
        <v>32</v>
      </c>
      <c r="J69" s="550" t="s">
        <v>33</v>
      </c>
      <c r="K69" s="368"/>
    </row>
    <row r="70" spans="1:11" s="27" customFormat="1" ht="19.5" customHeight="1">
      <c r="A70" s="513"/>
      <c r="B70" s="513"/>
      <c r="C70" s="26" t="s">
        <v>34</v>
      </c>
      <c r="D70" s="26" t="s">
        <v>35</v>
      </c>
      <c r="E70" s="538"/>
      <c r="F70" s="513"/>
      <c r="G70" s="513"/>
      <c r="H70" s="515"/>
      <c r="I70" s="549"/>
      <c r="J70" s="551"/>
      <c r="K70" s="363"/>
    </row>
    <row r="71" spans="1:11" s="27" customFormat="1" ht="19.5" customHeight="1">
      <c r="A71" s="554" t="s">
        <v>65</v>
      </c>
      <c r="B71" s="555">
        <v>67</v>
      </c>
      <c r="C71" s="28">
        <v>2161</v>
      </c>
      <c r="D71" s="26"/>
      <c r="E71" s="217" t="s">
        <v>66</v>
      </c>
      <c r="F71" s="28" t="s">
        <v>48</v>
      </c>
      <c r="G71" s="44">
        <v>2</v>
      </c>
      <c r="H71" s="45">
        <v>1.19</v>
      </c>
      <c r="I71" s="46">
        <v>1.1200000000000001</v>
      </c>
      <c r="J71" s="47">
        <f>H71*75</f>
        <v>89.25</v>
      </c>
      <c r="K71" s="363"/>
    </row>
    <row r="72" spans="1:11" s="27" customFormat="1" ht="19.5" customHeight="1">
      <c r="A72" s="554"/>
      <c r="B72" s="555"/>
      <c r="C72" s="28">
        <v>2162</v>
      </c>
      <c r="D72" s="26"/>
      <c r="E72" s="217" t="s">
        <v>67</v>
      </c>
      <c r="F72" s="28" t="s">
        <v>48</v>
      </c>
      <c r="G72" s="44">
        <v>2</v>
      </c>
      <c r="H72" s="45">
        <v>3.24</v>
      </c>
      <c r="I72" s="46">
        <v>3.06</v>
      </c>
      <c r="J72" s="47">
        <f>H72*75</f>
        <v>243.00000000000003</v>
      </c>
      <c r="K72" s="363"/>
    </row>
    <row r="73" spans="1:11" s="27" customFormat="1" ht="15" customHeight="1">
      <c r="A73" s="554"/>
      <c r="B73" s="555"/>
      <c r="C73" s="48">
        <v>91</v>
      </c>
      <c r="D73" s="28"/>
      <c r="E73" s="38">
        <v>0.2638888888888889</v>
      </c>
      <c r="F73" s="28" t="s">
        <v>68</v>
      </c>
      <c r="G73" s="28"/>
      <c r="H73" s="34"/>
      <c r="I73" s="33"/>
      <c r="J73" s="34"/>
      <c r="K73" s="363"/>
    </row>
    <row r="74" spans="1:11" s="27" customFormat="1" ht="15" customHeight="1">
      <c r="A74" s="538"/>
      <c r="B74" s="513"/>
      <c r="C74" s="48">
        <v>2206</v>
      </c>
      <c r="D74" s="28"/>
      <c r="E74" s="36" t="s">
        <v>69</v>
      </c>
      <c r="F74" s="28" t="s">
        <v>48</v>
      </c>
      <c r="G74" s="28">
        <v>2</v>
      </c>
      <c r="H74" s="34">
        <v>20.92</v>
      </c>
      <c r="I74" s="33">
        <v>19.75</v>
      </c>
      <c r="J74" s="34">
        <f>H74*75</f>
        <v>1569.0000000000002</v>
      </c>
      <c r="K74" s="363"/>
    </row>
    <row r="75" spans="1:11" s="27" customFormat="1" ht="15" customHeight="1">
      <c r="A75" s="49"/>
      <c r="B75" s="135"/>
      <c r="C75" s="51"/>
      <c r="D75" s="50"/>
      <c r="E75" s="52"/>
      <c r="F75" s="50"/>
      <c r="G75" s="50"/>
      <c r="H75" s="53"/>
      <c r="I75" s="54"/>
      <c r="J75" s="53"/>
      <c r="K75" s="363"/>
    </row>
    <row r="76" spans="1:11" s="27" customFormat="1" ht="18.75" customHeight="1">
      <c r="A76" s="49"/>
      <c r="B76" s="50"/>
      <c r="C76" s="51"/>
      <c r="D76" s="50"/>
      <c r="E76" s="52"/>
      <c r="F76" s="50"/>
      <c r="G76" s="50"/>
      <c r="H76" s="53"/>
      <c r="I76" s="54"/>
      <c r="J76" s="53"/>
      <c r="K76" s="363"/>
    </row>
    <row r="77" spans="1:11" ht="21" customHeight="1">
      <c r="A77" s="666" t="s">
        <v>70</v>
      </c>
      <c r="B77" s="667"/>
      <c r="C77" s="667"/>
      <c r="D77" s="667"/>
      <c r="E77" s="667"/>
      <c r="F77" s="667"/>
      <c r="G77" s="667"/>
      <c r="H77" s="667"/>
      <c r="I77" s="667"/>
      <c r="J77" s="667"/>
    </row>
    <row r="78" spans="1:11" s="27" customFormat="1" ht="15" customHeight="1">
      <c r="A78" s="660" t="s">
        <v>71</v>
      </c>
      <c r="B78" s="661">
        <v>68</v>
      </c>
      <c r="C78" s="28">
        <v>135</v>
      </c>
      <c r="D78" s="28"/>
      <c r="E78" s="36" t="s">
        <v>72</v>
      </c>
      <c r="F78" s="28" t="s">
        <v>48</v>
      </c>
      <c r="G78" s="28">
        <v>1</v>
      </c>
      <c r="H78" s="32">
        <v>7.44</v>
      </c>
      <c r="I78" s="33">
        <v>6.0890268402650456</v>
      </c>
      <c r="J78" s="34">
        <f>H78*75</f>
        <v>558</v>
      </c>
      <c r="K78" s="363"/>
    </row>
    <row r="79" spans="1:11" s="27" customFormat="1" ht="15" customHeight="1">
      <c r="A79" s="660"/>
      <c r="B79" s="661"/>
      <c r="C79" s="28">
        <v>133</v>
      </c>
      <c r="D79" s="28"/>
      <c r="E79" s="171" t="s">
        <v>346</v>
      </c>
      <c r="F79" s="28" t="s">
        <v>73</v>
      </c>
      <c r="G79" s="28"/>
      <c r="H79" s="32"/>
      <c r="I79" s="33"/>
      <c r="J79" s="34"/>
      <c r="K79" s="363"/>
    </row>
    <row r="80" spans="1:11" s="43" customFormat="1" ht="15" customHeight="1">
      <c r="A80" s="504" t="s">
        <v>63</v>
      </c>
      <c r="B80" s="505"/>
      <c r="C80" s="505"/>
      <c r="D80" s="505"/>
      <c r="E80" s="505"/>
      <c r="F80" s="505"/>
      <c r="G80" s="505"/>
      <c r="H80" s="505"/>
      <c r="I80" s="506"/>
      <c r="J80" s="55">
        <f>J71+J72+J74+J78</f>
        <v>2459.25</v>
      </c>
      <c r="K80" s="369"/>
    </row>
    <row r="81" spans="1:11" s="27" customFormat="1" ht="24.95" customHeight="1">
      <c r="A81" s="50"/>
      <c r="B81" s="50"/>
      <c r="C81" s="50"/>
      <c r="D81" s="50"/>
      <c r="E81" s="50"/>
      <c r="F81" s="56"/>
      <c r="G81" s="50"/>
      <c r="H81" s="57"/>
      <c r="I81" s="11"/>
      <c r="J81" s="53"/>
      <c r="K81" s="363"/>
    </row>
    <row r="82" spans="1:11" ht="21" customHeight="1">
      <c r="A82" s="503" t="s">
        <v>21</v>
      </c>
      <c r="B82" s="503"/>
      <c r="C82" s="503"/>
      <c r="D82" s="503"/>
      <c r="E82" s="503"/>
      <c r="F82" s="503"/>
      <c r="G82" s="503"/>
      <c r="H82" s="503"/>
      <c r="I82" s="503"/>
      <c r="J82" s="503"/>
    </row>
    <row r="83" spans="1:11" ht="30.75" customHeight="1">
      <c r="A83" s="607" t="s">
        <v>74</v>
      </c>
      <c r="B83" s="607"/>
      <c r="C83" s="607"/>
      <c r="D83" s="607"/>
      <c r="E83" s="607"/>
      <c r="F83" s="608"/>
      <c r="G83" s="608"/>
      <c r="H83" s="608"/>
      <c r="I83" s="608"/>
      <c r="J83" s="608"/>
    </row>
    <row r="84" spans="1:11">
      <c r="A84" s="24" t="s">
        <v>75</v>
      </c>
    </row>
    <row r="85" spans="1:11" s="25" customFormat="1" ht="28.5" customHeight="1">
      <c r="A85" s="510" t="s">
        <v>76</v>
      </c>
      <c r="B85" s="510" t="s">
        <v>26</v>
      </c>
      <c r="C85" s="536" t="s">
        <v>27</v>
      </c>
      <c r="D85" s="537"/>
      <c r="E85" s="512" t="s">
        <v>28</v>
      </c>
      <c r="F85" s="510" t="s">
        <v>29</v>
      </c>
      <c r="G85" s="510" t="s">
        <v>30</v>
      </c>
      <c r="H85" s="514" t="s">
        <v>31</v>
      </c>
      <c r="I85" s="548" t="s">
        <v>32</v>
      </c>
      <c r="J85" s="550" t="s">
        <v>33</v>
      </c>
      <c r="K85" s="368"/>
    </row>
    <row r="86" spans="1:11" s="27" customFormat="1" ht="27.75" customHeight="1">
      <c r="A86" s="513"/>
      <c r="B86" s="513"/>
      <c r="C86" s="26" t="s">
        <v>34</v>
      </c>
      <c r="D86" s="26" t="s">
        <v>35</v>
      </c>
      <c r="E86" s="538"/>
      <c r="F86" s="513"/>
      <c r="G86" s="513"/>
      <c r="H86" s="515"/>
      <c r="I86" s="549"/>
      <c r="J86" s="551"/>
      <c r="K86" s="363"/>
    </row>
    <row r="87" spans="1:11" s="27" customFormat="1" ht="15" customHeight="1">
      <c r="A87" s="653" t="s">
        <v>77</v>
      </c>
      <c r="B87" s="58">
        <v>65</v>
      </c>
      <c r="C87" s="28">
        <v>71</v>
      </c>
      <c r="D87" s="26"/>
      <c r="E87" s="59" t="s">
        <v>46</v>
      </c>
      <c r="F87" s="28" t="s">
        <v>78</v>
      </c>
      <c r="G87" s="28">
        <v>2</v>
      </c>
      <c r="H87" s="34">
        <v>46.434639797135731</v>
      </c>
      <c r="I87" s="33">
        <v>43.854937586183745</v>
      </c>
      <c r="J87" s="34">
        <f>H87*75</f>
        <v>3482.59798478518</v>
      </c>
      <c r="K87" s="363"/>
    </row>
    <row r="88" spans="1:11" s="27" customFormat="1" ht="15" customHeight="1">
      <c r="A88" s="654"/>
      <c r="B88" s="28"/>
      <c r="C88" s="28">
        <v>93</v>
      </c>
      <c r="D88" s="26"/>
      <c r="E88" s="36" t="s">
        <v>42</v>
      </c>
      <c r="F88" s="28" t="s">
        <v>40</v>
      </c>
      <c r="G88" s="28">
        <v>2</v>
      </c>
      <c r="H88" s="34">
        <v>2.0658275963579458</v>
      </c>
      <c r="I88" s="33">
        <v>2.0658275963579458</v>
      </c>
      <c r="J88" s="34">
        <f>H88*75</f>
        <v>154.93706972684592</v>
      </c>
      <c r="K88" s="363"/>
    </row>
    <row r="89" spans="1:11" s="27" customFormat="1" ht="15" customHeight="1">
      <c r="A89" s="654"/>
      <c r="B89" s="28"/>
      <c r="C89" s="28">
        <v>94</v>
      </c>
      <c r="D89" s="26"/>
      <c r="E89" s="36">
        <v>91</v>
      </c>
      <c r="F89" s="28" t="s">
        <v>40</v>
      </c>
      <c r="G89" s="28">
        <v>2</v>
      </c>
      <c r="H89" s="34">
        <v>0.37598062253714615</v>
      </c>
      <c r="I89" s="33">
        <v>0.37598062253714615</v>
      </c>
      <c r="J89" s="34">
        <f>H89*75</f>
        <v>28.198546690285962</v>
      </c>
      <c r="K89" s="363"/>
    </row>
    <row r="90" spans="1:11" s="27" customFormat="1" ht="15" customHeight="1">
      <c r="A90" s="654"/>
      <c r="B90" s="26"/>
      <c r="C90" s="28">
        <v>110</v>
      </c>
      <c r="D90" s="26"/>
      <c r="E90" s="59" t="s">
        <v>79</v>
      </c>
      <c r="F90" s="28" t="s">
        <v>80</v>
      </c>
      <c r="G90" s="28" t="s">
        <v>81</v>
      </c>
      <c r="H90" s="34">
        <v>0.85990073698399505</v>
      </c>
      <c r="I90" s="33">
        <v>0.34396029479359802</v>
      </c>
      <c r="J90" s="34">
        <v>0</v>
      </c>
      <c r="K90" s="363"/>
    </row>
    <row r="91" spans="1:11" s="27" customFormat="1" ht="15" customHeight="1">
      <c r="A91" s="654"/>
      <c r="B91" s="26"/>
      <c r="C91" s="28">
        <v>118</v>
      </c>
      <c r="D91" s="26"/>
      <c r="E91" s="59" t="s">
        <v>82</v>
      </c>
      <c r="F91" s="28" t="s">
        <v>40</v>
      </c>
      <c r="G91" s="28">
        <v>2</v>
      </c>
      <c r="H91" s="34">
        <v>7.7675117623058769</v>
      </c>
      <c r="I91" s="33">
        <v>7.7675117623058769</v>
      </c>
      <c r="J91" s="34">
        <v>0</v>
      </c>
      <c r="K91" s="363"/>
    </row>
    <row r="92" spans="1:11" s="27" customFormat="1" ht="15" customHeight="1">
      <c r="A92" s="654"/>
      <c r="B92" s="26"/>
      <c r="C92" s="28">
        <v>134</v>
      </c>
      <c r="D92" s="26"/>
      <c r="E92" s="60">
        <v>0.4513888888888889</v>
      </c>
      <c r="F92" s="28" t="s">
        <v>83</v>
      </c>
      <c r="G92" s="28">
        <v>2</v>
      </c>
      <c r="H92" s="34">
        <v>7.32</v>
      </c>
      <c r="I92" s="33">
        <v>4.6100000000000003</v>
      </c>
      <c r="J92" s="34">
        <v>0</v>
      </c>
      <c r="K92" s="363"/>
    </row>
    <row r="93" spans="1:11" s="27" customFormat="1" ht="15" customHeight="1">
      <c r="A93" s="654"/>
      <c r="B93" s="26"/>
      <c r="C93" s="28">
        <v>159</v>
      </c>
      <c r="D93" s="26"/>
      <c r="E93" s="59" t="s">
        <v>84</v>
      </c>
      <c r="F93" s="28" t="s">
        <v>40</v>
      </c>
      <c r="G93" s="28">
        <v>3</v>
      </c>
      <c r="H93" s="34">
        <v>5.14</v>
      </c>
      <c r="I93" s="33">
        <v>5.57</v>
      </c>
      <c r="J93" s="34">
        <v>0</v>
      </c>
      <c r="K93" s="363"/>
    </row>
    <row r="94" spans="1:11" s="27" customFormat="1" ht="15" customHeight="1">
      <c r="A94" s="654"/>
      <c r="B94" s="26"/>
      <c r="C94" s="28">
        <v>160</v>
      </c>
      <c r="D94" s="26"/>
      <c r="E94" s="59" t="s">
        <v>85</v>
      </c>
      <c r="F94" s="28" t="s">
        <v>40</v>
      </c>
      <c r="G94" s="28">
        <v>2</v>
      </c>
      <c r="H94" s="34">
        <v>7.19</v>
      </c>
      <c r="I94" s="33">
        <v>7.19</v>
      </c>
      <c r="J94" s="34">
        <v>0</v>
      </c>
      <c r="K94" s="363"/>
    </row>
    <row r="95" spans="1:11" s="65" customFormat="1" ht="15" customHeight="1">
      <c r="A95" s="654"/>
      <c r="B95" s="61"/>
      <c r="C95" s="62">
        <v>164</v>
      </c>
      <c r="D95" s="61"/>
      <c r="E95" s="63" t="s">
        <v>86</v>
      </c>
      <c r="F95" s="62" t="s">
        <v>87</v>
      </c>
      <c r="G95" s="62">
        <v>2</v>
      </c>
      <c r="H95" s="32">
        <v>0.61458370991648892</v>
      </c>
      <c r="I95" s="64">
        <v>0.49166696793319115</v>
      </c>
      <c r="J95" s="32">
        <v>0</v>
      </c>
      <c r="K95" s="370"/>
    </row>
    <row r="96" spans="1:11" s="65" customFormat="1" ht="15" customHeight="1">
      <c r="A96" s="654"/>
      <c r="B96" s="61"/>
      <c r="C96" s="62">
        <v>1541</v>
      </c>
      <c r="D96" s="61"/>
      <c r="E96" s="63" t="s">
        <v>351</v>
      </c>
      <c r="F96" s="62" t="s">
        <v>89</v>
      </c>
      <c r="G96" s="62">
        <v>1</v>
      </c>
      <c r="H96" s="32">
        <v>12.94</v>
      </c>
      <c r="I96" s="64">
        <v>10.59</v>
      </c>
      <c r="J96" s="32"/>
      <c r="K96" s="370"/>
    </row>
    <row r="97" spans="1:11" s="65" customFormat="1" ht="15" customHeight="1">
      <c r="A97" s="654"/>
      <c r="B97" s="61"/>
      <c r="C97" s="62">
        <v>300</v>
      </c>
      <c r="D97" s="61"/>
      <c r="E97" s="63" t="s">
        <v>88</v>
      </c>
      <c r="F97" s="62" t="s">
        <v>89</v>
      </c>
      <c r="G97" s="62">
        <v>1</v>
      </c>
      <c r="H97" s="32">
        <v>0.22</v>
      </c>
      <c r="I97" s="64">
        <v>0.18</v>
      </c>
      <c r="J97" s="32"/>
      <c r="K97" s="370"/>
    </row>
    <row r="98" spans="1:11" s="65" customFormat="1" ht="15" customHeight="1">
      <c r="A98" s="654"/>
      <c r="B98" s="61"/>
      <c r="C98" s="62">
        <v>538</v>
      </c>
      <c r="D98" s="61"/>
      <c r="E98" s="63" t="s">
        <v>90</v>
      </c>
      <c r="F98" s="62" t="s">
        <v>40</v>
      </c>
      <c r="G98" s="62">
        <v>2</v>
      </c>
      <c r="H98" s="32">
        <v>1.98</v>
      </c>
      <c r="I98" s="64">
        <v>1.98</v>
      </c>
      <c r="J98" s="32"/>
      <c r="K98" s="370"/>
    </row>
    <row r="99" spans="1:11" s="65" customFormat="1" ht="15" customHeight="1">
      <c r="A99" s="654"/>
      <c r="B99" s="61"/>
      <c r="C99" s="62">
        <v>539</v>
      </c>
      <c r="D99" s="61"/>
      <c r="E99" s="63" t="s">
        <v>91</v>
      </c>
      <c r="F99" s="62" t="s">
        <v>40</v>
      </c>
      <c r="G99" s="62">
        <v>2</v>
      </c>
      <c r="H99" s="32">
        <v>2.27</v>
      </c>
      <c r="I99" s="64">
        <v>2.27</v>
      </c>
      <c r="J99" s="32"/>
      <c r="K99" s="370"/>
    </row>
    <row r="100" spans="1:11" s="65" customFormat="1" ht="15" customHeight="1">
      <c r="A100" s="654"/>
      <c r="B100" s="61"/>
      <c r="C100" s="62">
        <v>1395</v>
      </c>
      <c r="D100" s="61"/>
      <c r="E100" s="63" t="s">
        <v>92</v>
      </c>
      <c r="F100" s="62" t="s">
        <v>83</v>
      </c>
      <c r="G100" s="62">
        <v>2</v>
      </c>
      <c r="H100" s="32">
        <v>7.81</v>
      </c>
      <c r="I100" s="64">
        <v>4.92</v>
      </c>
      <c r="J100" s="32"/>
      <c r="K100" s="370"/>
    </row>
    <row r="101" spans="1:11" s="65" customFormat="1" ht="15" customHeight="1">
      <c r="A101" s="654"/>
      <c r="B101" s="61"/>
      <c r="C101" s="62">
        <v>1396</v>
      </c>
      <c r="D101" s="61"/>
      <c r="E101" s="63" t="s">
        <v>93</v>
      </c>
      <c r="F101" s="62" t="s">
        <v>83</v>
      </c>
      <c r="G101" s="62">
        <v>2</v>
      </c>
      <c r="H101" s="32">
        <v>2.93</v>
      </c>
      <c r="I101" s="64">
        <v>1.84</v>
      </c>
      <c r="J101" s="32"/>
      <c r="K101" s="370"/>
    </row>
    <row r="102" spans="1:11" s="65" customFormat="1" ht="15" customHeight="1">
      <c r="A102" s="654"/>
      <c r="B102" s="61"/>
      <c r="C102" s="62">
        <v>1397</v>
      </c>
      <c r="D102" s="61"/>
      <c r="E102" s="63" t="s">
        <v>94</v>
      </c>
      <c r="F102" s="62" t="s">
        <v>95</v>
      </c>
      <c r="G102" s="62">
        <v>2</v>
      </c>
      <c r="H102" s="32">
        <v>15.06</v>
      </c>
      <c r="I102" s="64">
        <v>14.22</v>
      </c>
      <c r="J102" s="32"/>
      <c r="K102" s="370"/>
    </row>
    <row r="103" spans="1:11" s="65" customFormat="1" ht="15" customHeight="1">
      <c r="A103" s="654"/>
      <c r="B103" s="61"/>
      <c r="C103" s="62">
        <v>1398</v>
      </c>
      <c r="D103" s="61"/>
      <c r="E103" s="63" t="s">
        <v>96</v>
      </c>
      <c r="F103" s="62" t="s">
        <v>89</v>
      </c>
      <c r="G103" s="62">
        <v>2</v>
      </c>
      <c r="H103" s="32">
        <v>11.53</v>
      </c>
      <c r="I103" s="64">
        <v>10.89</v>
      </c>
      <c r="J103" s="32"/>
      <c r="K103" s="370"/>
    </row>
    <row r="104" spans="1:11" s="65" customFormat="1" ht="15" customHeight="1">
      <c r="A104" s="654"/>
      <c r="B104" s="61"/>
      <c r="C104" s="62">
        <v>1401</v>
      </c>
      <c r="D104" s="61"/>
      <c r="E104" s="63" t="s">
        <v>97</v>
      </c>
      <c r="F104" s="62" t="s">
        <v>98</v>
      </c>
      <c r="G104" s="62">
        <v>2</v>
      </c>
      <c r="H104" s="32">
        <v>11.67</v>
      </c>
      <c r="I104" s="64">
        <v>11.02</v>
      </c>
      <c r="J104" s="32">
        <v>0</v>
      </c>
      <c r="K104" s="370"/>
    </row>
    <row r="105" spans="1:11" s="65" customFormat="1" ht="15" customHeight="1">
      <c r="A105" s="654"/>
      <c r="B105" s="61"/>
      <c r="C105" s="62">
        <v>1402</v>
      </c>
      <c r="D105" s="61"/>
      <c r="E105" s="63" t="s">
        <v>99</v>
      </c>
      <c r="F105" s="62" t="s">
        <v>98</v>
      </c>
      <c r="G105" s="62">
        <v>2</v>
      </c>
      <c r="H105" s="32">
        <v>14.78</v>
      </c>
      <c r="I105" s="64">
        <v>13.96</v>
      </c>
      <c r="J105" s="32">
        <v>0</v>
      </c>
      <c r="K105" s="370"/>
    </row>
    <row r="106" spans="1:11" s="65" customFormat="1" ht="15" customHeight="1">
      <c r="A106" s="654"/>
      <c r="B106" s="61"/>
      <c r="C106" s="62">
        <v>1403</v>
      </c>
      <c r="D106" s="61"/>
      <c r="E106" s="63" t="s">
        <v>100</v>
      </c>
      <c r="F106" s="62" t="s">
        <v>98</v>
      </c>
      <c r="G106" s="62">
        <v>2</v>
      </c>
      <c r="H106" s="32">
        <v>29.24</v>
      </c>
      <c r="I106" s="64">
        <v>27.61</v>
      </c>
      <c r="J106" s="32">
        <v>0</v>
      </c>
      <c r="K106" s="370"/>
    </row>
    <row r="107" spans="1:11" s="65" customFormat="1" ht="15" customHeight="1">
      <c r="A107" s="654"/>
      <c r="B107" s="61"/>
      <c r="C107" s="62">
        <v>1404</v>
      </c>
      <c r="D107" s="61"/>
      <c r="E107" s="63" t="s">
        <v>101</v>
      </c>
      <c r="F107" s="62" t="s">
        <v>98</v>
      </c>
      <c r="G107" s="62">
        <v>2</v>
      </c>
      <c r="H107" s="32">
        <v>4.42</v>
      </c>
      <c r="I107" s="64">
        <v>4.17</v>
      </c>
      <c r="J107" s="32">
        <v>0</v>
      </c>
      <c r="K107" s="370"/>
    </row>
    <row r="108" spans="1:11" s="65" customFormat="1" ht="15" customHeight="1">
      <c r="A108" s="654"/>
      <c r="B108" s="61"/>
      <c r="C108" s="62">
        <v>772</v>
      </c>
      <c r="D108" s="61"/>
      <c r="E108" s="63" t="s">
        <v>102</v>
      </c>
      <c r="F108" s="62" t="s">
        <v>78</v>
      </c>
      <c r="G108" s="62">
        <v>2</v>
      </c>
      <c r="H108" s="32">
        <v>6.7862436540358528</v>
      </c>
      <c r="I108" s="64">
        <v>6.4092301177005275</v>
      </c>
      <c r="J108" s="32">
        <v>0</v>
      </c>
      <c r="K108" s="370"/>
    </row>
    <row r="109" spans="1:11" s="65" customFormat="1" ht="15" customHeight="1">
      <c r="A109" s="655"/>
      <c r="B109" s="61"/>
      <c r="C109" s="62">
        <v>1410</v>
      </c>
      <c r="D109" s="61"/>
      <c r="E109" s="63" t="s">
        <v>103</v>
      </c>
      <c r="F109" s="62" t="s">
        <v>73</v>
      </c>
      <c r="G109" s="62"/>
      <c r="H109" s="32"/>
      <c r="I109" s="64"/>
      <c r="J109" s="32">
        <v>0</v>
      </c>
      <c r="K109" s="370"/>
    </row>
    <row r="110" spans="1:11" s="27" customFormat="1" ht="14.25" customHeight="1">
      <c r="A110" s="28"/>
      <c r="B110" s="28">
        <v>110</v>
      </c>
      <c r="C110" s="28">
        <v>8</v>
      </c>
      <c r="D110" s="26"/>
      <c r="E110" s="36" t="s">
        <v>104</v>
      </c>
      <c r="F110" s="28" t="s">
        <v>38</v>
      </c>
      <c r="G110" s="28">
        <v>1</v>
      </c>
      <c r="H110" s="34">
        <v>0.88778940953482732</v>
      </c>
      <c r="I110" s="33">
        <v>0.49321633863045961</v>
      </c>
      <c r="J110" s="34">
        <f>H110*75</f>
        <v>66.584205715112049</v>
      </c>
      <c r="K110" s="363"/>
    </row>
    <row r="111" spans="1:11" s="27" customFormat="1" ht="15" customHeight="1">
      <c r="A111" s="656" t="s">
        <v>62</v>
      </c>
      <c r="B111" s="657"/>
      <c r="C111" s="657"/>
      <c r="D111" s="657"/>
      <c r="E111" s="658"/>
      <c r="F111" s="659"/>
      <c r="G111" s="659"/>
      <c r="H111" s="66">
        <f>SUM(H87:H110)</f>
        <v>200.29247728880785</v>
      </c>
      <c r="I111" s="67">
        <f>SUM(I87:I110)</f>
        <v>182.82233128644248</v>
      </c>
      <c r="J111" s="66"/>
      <c r="K111" s="363"/>
    </row>
    <row r="112" spans="1:11" s="43" customFormat="1" ht="20.25" customHeight="1">
      <c r="A112" s="504" t="s">
        <v>63</v>
      </c>
      <c r="B112" s="505"/>
      <c r="C112" s="505"/>
      <c r="D112" s="505"/>
      <c r="E112" s="505"/>
      <c r="F112" s="505"/>
      <c r="G112" s="505"/>
      <c r="H112" s="505"/>
      <c r="I112" s="506"/>
      <c r="J112" s="55">
        <f>SUM(J87:J111)</f>
        <v>3732.3178069174242</v>
      </c>
      <c r="K112" s="369"/>
    </row>
    <row r="113" spans="1:11" s="27" customFormat="1" ht="18.75" customHeight="1">
      <c r="A113" s="68" t="s">
        <v>105</v>
      </c>
      <c r="B113" s="68"/>
      <c r="C113" s="68"/>
      <c r="D113" s="68"/>
      <c r="E113" s="68"/>
      <c r="F113" s="68"/>
      <c r="G113" s="68"/>
      <c r="H113" s="68"/>
      <c r="I113" s="68"/>
      <c r="J113" s="68"/>
      <c r="K113" s="363"/>
    </row>
    <row r="114" spans="1:11" ht="36" customHeight="1">
      <c r="A114" s="571" t="s">
        <v>21</v>
      </c>
      <c r="B114" s="571"/>
      <c r="C114" s="571"/>
      <c r="D114" s="571"/>
      <c r="E114" s="571"/>
      <c r="F114" s="571"/>
      <c r="G114" s="571"/>
      <c r="H114" s="571"/>
      <c r="I114" s="571"/>
      <c r="J114" s="571"/>
    </row>
    <row r="115" spans="1:11" ht="24" customHeight="1">
      <c r="A115" s="652" t="s">
        <v>106</v>
      </c>
      <c r="B115" s="652"/>
      <c r="C115" s="652"/>
      <c r="D115" s="652"/>
      <c r="E115" s="652"/>
      <c r="F115" s="652"/>
      <c r="G115" s="652"/>
      <c r="H115" s="652"/>
      <c r="I115" s="652"/>
      <c r="J115" s="652"/>
    </row>
    <row r="116" spans="1:11">
      <c r="A116" s="24" t="s">
        <v>23</v>
      </c>
    </row>
    <row r="117" spans="1:11">
      <c r="A117" s="608" t="s">
        <v>24</v>
      </c>
      <c r="B117" s="608"/>
      <c r="C117" s="608"/>
      <c r="D117" s="608"/>
      <c r="E117" s="608"/>
      <c r="F117" s="608"/>
      <c r="G117" s="608"/>
    </row>
    <row r="119" spans="1:11">
      <c r="A119" s="510" t="s">
        <v>25</v>
      </c>
      <c r="B119" s="510" t="s">
        <v>26</v>
      </c>
      <c r="C119" s="536" t="s">
        <v>27</v>
      </c>
      <c r="D119" s="537"/>
      <c r="E119" s="512" t="s">
        <v>28</v>
      </c>
      <c r="F119" s="510" t="s">
        <v>29</v>
      </c>
      <c r="G119" s="510" t="s">
        <v>30</v>
      </c>
      <c r="H119" s="514" t="s">
        <v>31</v>
      </c>
      <c r="I119" s="548" t="s">
        <v>32</v>
      </c>
      <c r="J119" s="550" t="s">
        <v>33</v>
      </c>
    </row>
    <row r="120" spans="1:11" s="25" customFormat="1" ht="28.5" customHeight="1">
      <c r="A120" s="513"/>
      <c r="B120" s="513"/>
      <c r="C120" s="26" t="s">
        <v>34</v>
      </c>
      <c r="D120" s="26" t="s">
        <v>35</v>
      </c>
      <c r="E120" s="538"/>
      <c r="F120" s="513"/>
      <c r="G120" s="513"/>
      <c r="H120" s="515"/>
      <c r="I120" s="549"/>
      <c r="J120" s="551"/>
      <c r="K120" s="368"/>
    </row>
    <row r="121" spans="1:11" s="27" customFormat="1" ht="19.5" customHeight="1">
      <c r="A121" s="69" t="s">
        <v>107</v>
      </c>
      <c r="B121" s="28">
        <v>55</v>
      </c>
      <c r="C121" s="28">
        <v>156</v>
      </c>
      <c r="D121" s="26"/>
      <c r="E121" s="36">
        <v>53</v>
      </c>
      <c r="F121" s="28" t="s">
        <v>108</v>
      </c>
      <c r="G121" s="28">
        <v>2</v>
      </c>
      <c r="H121" s="34">
        <v>0.24634994086568507</v>
      </c>
      <c r="I121" s="70">
        <v>0.23240560459026893</v>
      </c>
      <c r="J121" s="71">
        <f>H121*75</f>
        <v>18.47624556492638</v>
      </c>
      <c r="K121" s="363"/>
    </row>
    <row r="122" spans="1:11" s="27" customFormat="1" ht="31.5" customHeight="1">
      <c r="A122" s="649" t="s">
        <v>109</v>
      </c>
      <c r="B122" s="48">
        <v>62</v>
      </c>
      <c r="C122" s="48">
        <v>65</v>
      </c>
      <c r="D122" s="72"/>
      <c r="E122" s="73" t="s">
        <v>110</v>
      </c>
      <c r="F122" s="48" t="s">
        <v>108</v>
      </c>
      <c r="G122" s="48">
        <v>2</v>
      </c>
      <c r="H122" s="74">
        <v>20.172806478435341</v>
      </c>
      <c r="I122" s="75">
        <v>19.052095007411157</v>
      </c>
      <c r="J122" s="74">
        <v>0</v>
      </c>
      <c r="K122" s="363"/>
    </row>
    <row r="123" spans="1:11" s="27" customFormat="1" ht="15" customHeight="1">
      <c r="A123" s="649"/>
      <c r="B123" s="48"/>
      <c r="C123" s="48">
        <v>66</v>
      </c>
      <c r="D123" s="72">
        <v>2</v>
      </c>
      <c r="E123" s="73">
        <v>0</v>
      </c>
      <c r="F123" s="48" t="s">
        <v>111</v>
      </c>
      <c r="G123" s="48"/>
      <c r="H123" s="74">
        <v>0</v>
      </c>
      <c r="I123" s="75">
        <v>0</v>
      </c>
      <c r="J123" s="74">
        <v>0</v>
      </c>
      <c r="K123" s="363"/>
    </row>
    <row r="124" spans="1:11" s="27" customFormat="1" ht="15" customHeight="1">
      <c r="A124" s="649"/>
      <c r="B124" s="48"/>
      <c r="C124" s="48">
        <v>67</v>
      </c>
      <c r="D124" s="72"/>
      <c r="E124" s="73" t="s">
        <v>112</v>
      </c>
      <c r="F124" s="48" t="s">
        <v>108</v>
      </c>
      <c r="G124" s="48">
        <v>2</v>
      </c>
      <c r="H124" s="74">
        <v>3.0677539805915499</v>
      </c>
      <c r="I124" s="75">
        <v>2.8973232038920194</v>
      </c>
      <c r="J124" s="74">
        <v>0</v>
      </c>
      <c r="K124" s="363"/>
    </row>
    <row r="125" spans="1:11" s="27" customFormat="1" ht="15" customHeight="1">
      <c r="A125" s="649"/>
      <c r="B125" s="48"/>
      <c r="C125" s="48">
        <v>189</v>
      </c>
      <c r="D125" s="72"/>
      <c r="E125" s="73" t="s">
        <v>113</v>
      </c>
      <c r="F125" s="48" t="s">
        <v>114</v>
      </c>
      <c r="G125" s="48"/>
      <c r="H125" s="74">
        <v>0</v>
      </c>
      <c r="I125" s="75">
        <v>0</v>
      </c>
      <c r="J125" s="74">
        <v>0</v>
      </c>
      <c r="K125" s="363"/>
    </row>
    <row r="126" spans="1:11" s="27" customFormat="1" ht="15" customHeight="1">
      <c r="A126" s="76" t="s">
        <v>115</v>
      </c>
      <c r="B126" s="48">
        <v>67</v>
      </c>
      <c r="C126" s="48">
        <v>81</v>
      </c>
      <c r="D126" s="72"/>
      <c r="E126" s="73" t="s">
        <v>116</v>
      </c>
      <c r="F126" s="48" t="s">
        <v>108</v>
      </c>
      <c r="G126" s="48">
        <v>2</v>
      </c>
      <c r="H126" s="74">
        <v>16.965609135089633</v>
      </c>
      <c r="I126" s="75">
        <v>16.023075294251317</v>
      </c>
      <c r="J126" s="74">
        <f>H126*75</f>
        <v>1272.4206851317224</v>
      </c>
      <c r="K126" s="363"/>
    </row>
    <row r="127" spans="1:11" s="27" customFormat="1" ht="18">
      <c r="A127" s="650" t="s">
        <v>117</v>
      </c>
      <c r="B127" s="636">
        <v>69</v>
      </c>
      <c r="C127" s="48">
        <v>726</v>
      </c>
      <c r="D127" s="72"/>
      <c r="E127" s="77">
        <v>0.26944444444444443</v>
      </c>
      <c r="F127" s="48" t="s">
        <v>40</v>
      </c>
      <c r="G127" s="48">
        <v>1</v>
      </c>
      <c r="H127" s="74">
        <v>3.24</v>
      </c>
      <c r="I127" s="75">
        <v>2.76</v>
      </c>
      <c r="J127" s="34">
        <f>H127*75</f>
        <v>243.00000000000003</v>
      </c>
      <c r="K127" s="363"/>
    </row>
    <row r="128" spans="1:11" s="27" customFormat="1" ht="39" customHeight="1">
      <c r="A128" s="651"/>
      <c r="B128" s="637"/>
      <c r="C128" s="48">
        <v>727</v>
      </c>
      <c r="D128" s="72"/>
      <c r="E128" s="73">
        <v>92</v>
      </c>
      <c r="F128" s="48" t="s">
        <v>40</v>
      </c>
      <c r="G128" s="48">
        <v>1</v>
      </c>
      <c r="H128" s="74">
        <v>0.48</v>
      </c>
      <c r="I128" s="75">
        <v>0.4</v>
      </c>
      <c r="J128" s="74">
        <f>H128*75</f>
        <v>36</v>
      </c>
      <c r="K128" s="363"/>
    </row>
    <row r="129" spans="1:11" s="27" customFormat="1" ht="33.75" customHeight="1">
      <c r="A129" s="76" t="s">
        <v>118</v>
      </c>
      <c r="B129" s="48">
        <v>72</v>
      </c>
      <c r="C129" s="48">
        <v>2</v>
      </c>
      <c r="D129" s="72"/>
      <c r="E129" s="73" t="s">
        <v>119</v>
      </c>
      <c r="F129" s="48" t="s">
        <v>87</v>
      </c>
      <c r="G129" s="48">
        <v>1</v>
      </c>
      <c r="H129" s="74">
        <v>0.41833008826248408</v>
      </c>
      <c r="I129" s="75">
        <v>0.25099805295749045</v>
      </c>
      <c r="J129" s="74">
        <f>H129*75</f>
        <v>31.374756619686305</v>
      </c>
      <c r="K129" s="363"/>
    </row>
    <row r="130" spans="1:11" s="27" customFormat="1" ht="15" customHeight="1">
      <c r="A130" s="647" t="s">
        <v>62</v>
      </c>
      <c r="B130" s="647"/>
      <c r="C130" s="647"/>
      <c r="D130" s="647"/>
      <c r="E130" s="647"/>
      <c r="F130" s="647"/>
      <c r="G130" s="647"/>
      <c r="H130" s="79">
        <v>550.75738404251479</v>
      </c>
      <c r="I130" s="80">
        <v>457.37887794574107</v>
      </c>
      <c r="J130" s="79"/>
      <c r="K130" s="363"/>
    </row>
    <row r="131" spans="1:11" s="27" customFormat="1" ht="15" customHeight="1">
      <c r="A131" s="629" t="s">
        <v>63</v>
      </c>
      <c r="B131" s="630"/>
      <c r="C131" s="630"/>
      <c r="D131" s="630"/>
      <c r="E131" s="630"/>
      <c r="F131" s="630"/>
      <c r="G131" s="630"/>
      <c r="H131" s="630"/>
      <c r="I131" s="631"/>
      <c r="J131" s="81">
        <f>SUM(J121:J130)</f>
        <v>1601.2716873163349</v>
      </c>
      <c r="K131" s="363"/>
    </row>
    <row r="132" spans="1:11" s="43" customFormat="1" ht="36" customHeight="1">
      <c r="A132" s="648" t="s">
        <v>21</v>
      </c>
      <c r="B132" s="648"/>
      <c r="C132" s="648"/>
      <c r="D132" s="648"/>
      <c r="E132" s="648"/>
      <c r="F132" s="648"/>
      <c r="G132" s="648"/>
      <c r="H132" s="648"/>
      <c r="I132" s="648"/>
      <c r="J132" s="648"/>
      <c r="K132" s="369"/>
    </row>
    <row r="133" spans="1:11" ht="36" customHeight="1">
      <c r="A133" s="615" t="s">
        <v>120</v>
      </c>
      <c r="B133" s="616"/>
      <c r="C133" s="616"/>
      <c r="D133" s="616"/>
      <c r="E133" s="616"/>
      <c r="F133" s="616"/>
      <c r="G133" s="616"/>
      <c r="H133" s="616"/>
      <c r="I133" s="616"/>
      <c r="J133" s="616"/>
    </row>
    <row r="134" spans="1:11">
      <c r="A134" s="87" t="s">
        <v>23</v>
      </c>
      <c r="B134" s="82"/>
      <c r="C134" s="82"/>
      <c r="D134" s="82"/>
      <c r="E134" s="82"/>
      <c r="F134" s="83"/>
      <c r="G134" s="82"/>
      <c r="H134" s="84"/>
      <c r="I134" s="85"/>
      <c r="J134" s="86"/>
    </row>
    <row r="135" spans="1:11">
      <c r="A135" s="82"/>
      <c r="B135" s="82"/>
      <c r="C135" s="82"/>
      <c r="D135" s="82"/>
      <c r="E135" s="82"/>
      <c r="F135" s="83"/>
      <c r="G135" s="82"/>
      <c r="H135" s="84"/>
      <c r="I135" s="85"/>
      <c r="J135" s="86"/>
    </row>
    <row r="136" spans="1:11">
      <c r="A136" s="88" t="s">
        <v>121</v>
      </c>
      <c r="B136" s="89"/>
      <c r="C136" s="89"/>
      <c r="D136" s="89"/>
      <c r="E136" s="90"/>
      <c r="F136" s="90"/>
      <c r="G136" s="90"/>
      <c r="H136" s="90"/>
      <c r="I136" s="91"/>
      <c r="J136" s="92"/>
    </row>
    <row r="137" spans="1:11" s="27" customFormat="1" ht="29.25" customHeight="1">
      <c r="A137" s="76" t="s">
        <v>117</v>
      </c>
      <c r="B137" s="72">
        <v>69</v>
      </c>
      <c r="C137" s="72">
        <v>313</v>
      </c>
      <c r="D137" s="72"/>
      <c r="E137" s="72" t="s">
        <v>103</v>
      </c>
      <c r="F137" s="72" t="s">
        <v>108</v>
      </c>
      <c r="G137" s="48">
        <v>1</v>
      </c>
      <c r="H137" s="74">
        <v>5.1697335598857599</v>
      </c>
      <c r="I137" s="75">
        <v>4.2297820035428941</v>
      </c>
      <c r="J137" s="74">
        <f>H137*75</f>
        <v>387.73001699143197</v>
      </c>
      <c r="K137" s="363"/>
    </row>
    <row r="138" spans="1:11" s="27" customFormat="1" ht="18">
      <c r="A138" s="504" t="s">
        <v>63</v>
      </c>
      <c r="B138" s="505"/>
      <c r="C138" s="505"/>
      <c r="D138" s="505"/>
      <c r="E138" s="505"/>
      <c r="F138" s="505"/>
      <c r="G138" s="505"/>
      <c r="H138" s="505"/>
      <c r="I138" s="506"/>
      <c r="J138" s="55">
        <f>SUM(J136:J137)</f>
        <v>387.73001699143197</v>
      </c>
      <c r="K138" s="363"/>
    </row>
    <row r="139" spans="1:11" s="43" customFormat="1" ht="15" customHeight="1">
      <c r="A139" s="93" t="s">
        <v>122</v>
      </c>
      <c r="B139" s="94"/>
      <c r="C139" s="94"/>
      <c r="D139" s="94"/>
      <c r="E139" s="95"/>
      <c r="F139" s="95"/>
      <c r="G139" s="95"/>
      <c r="H139" s="95"/>
      <c r="I139" s="96"/>
      <c r="J139" s="97"/>
      <c r="K139" s="369"/>
    </row>
    <row r="140" spans="1:11" s="27" customFormat="1" ht="24" customHeight="1">
      <c r="A140" s="617" t="s">
        <v>25</v>
      </c>
      <c r="B140" s="617" t="s">
        <v>26</v>
      </c>
      <c r="C140" s="619" t="s">
        <v>27</v>
      </c>
      <c r="D140" s="620"/>
      <c r="E140" s="621" t="s">
        <v>28</v>
      </c>
      <c r="F140" s="617" t="s">
        <v>444</v>
      </c>
      <c r="G140" s="617" t="s">
        <v>30</v>
      </c>
      <c r="H140" s="642" t="s">
        <v>31</v>
      </c>
      <c r="I140" s="644" t="s">
        <v>32</v>
      </c>
      <c r="J140" s="604" t="s">
        <v>33</v>
      </c>
      <c r="K140" s="363"/>
    </row>
    <row r="141" spans="1:11" s="25" customFormat="1" ht="28.5" customHeight="1">
      <c r="A141" s="618"/>
      <c r="B141" s="618"/>
      <c r="C141" s="72" t="s">
        <v>34</v>
      </c>
      <c r="D141" s="72" t="s">
        <v>35</v>
      </c>
      <c r="E141" s="622"/>
      <c r="F141" s="618"/>
      <c r="G141" s="618"/>
      <c r="H141" s="643"/>
      <c r="I141" s="645"/>
      <c r="J141" s="605"/>
      <c r="K141" s="368"/>
    </row>
    <row r="142" spans="1:11" s="27" customFormat="1" ht="19.5" customHeight="1">
      <c r="A142" s="621" t="s">
        <v>443</v>
      </c>
      <c r="B142" s="636">
        <v>68</v>
      </c>
      <c r="C142" s="636">
        <v>1133</v>
      </c>
      <c r="D142" s="636"/>
      <c r="E142" s="646">
        <v>410</v>
      </c>
      <c r="F142" s="636" t="s">
        <v>445</v>
      </c>
      <c r="G142" s="636" t="s">
        <v>81</v>
      </c>
      <c r="H142" s="638"/>
      <c r="I142" s="640"/>
      <c r="J142" s="638">
        <v>0</v>
      </c>
      <c r="K142" s="363"/>
    </row>
    <row r="143" spans="1:11" s="27" customFormat="1" ht="16.5" customHeight="1">
      <c r="A143" s="627"/>
      <c r="B143" s="637"/>
      <c r="C143" s="637"/>
      <c r="D143" s="637"/>
      <c r="E143" s="637"/>
      <c r="F143" s="637"/>
      <c r="G143" s="637"/>
      <c r="H143" s="639"/>
      <c r="I143" s="641"/>
      <c r="J143" s="639"/>
      <c r="K143" s="363"/>
    </row>
    <row r="144" spans="1:11" s="27" customFormat="1" ht="39" customHeight="1">
      <c r="A144" s="629" t="s">
        <v>63</v>
      </c>
      <c r="B144" s="630"/>
      <c r="C144" s="630"/>
      <c r="D144" s="630"/>
      <c r="E144" s="630"/>
      <c r="F144" s="630"/>
      <c r="G144" s="630"/>
      <c r="H144" s="630"/>
      <c r="I144" s="631"/>
      <c r="J144" s="81">
        <f>SUM(J141:J143)</f>
        <v>0</v>
      </c>
      <c r="K144" s="363"/>
    </row>
    <row r="145" spans="1:15" s="43" customFormat="1" ht="36" customHeight="1">
      <c r="A145" s="632" t="s">
        <v>123</v>
      </c>
      <c r="B145" s="632"/>
      <c r="C145" s="632"/>
      <c r="D145" s="632"/>
      <c r="E145" s="632"/>
      <c r="F145" s="632"/>
      <c r="G145" s="632"/>
      <c r="H145" s="632"/>
      <c r="I145" s="632"/>
      <c r="J145" s="632"/>
      <c r="K145" s="369"/>
    </row>
    <row r="146" spans="1:15" ht="36" customHeight="1">
      <c r="A146" s="98"/>
      <c r="B146" s="98"/>
      <c r="C146" s="98"/>
      <c r="D146" s="98"/>
      <c r="E146" s="98"/>
      <c r="F146" s="99"/>
      <c r="G146" s="98"/>
      <c r="H146" s="100"/>
      <c r="I146" s="101"/>
      <c r="J146" s="102"/>
    </row>
    <row r="147" spans="1:15" s="103" customFormat="1">
      <c r="A147" s="615" t="s">
        <v>124</v>
      </c>
      <c r="B147" s="615"/>
      <c r="C147" s="615"/>
      <c r="D147" s="615"/>
      <c r="E147" s="615"/>
      <c r="F147" s="615"/>
      <c r="G147" s="615"/>
      <c r="H147" s="615"/>
      <c r="I147" s="615"/>
      <c r="J147" s="104"/>
      <c r="K147" s="371"/>
    </row>
    <row r="148" spans="1:15">
      <c r="A148" s="616" t="s">
        <v>362</v>
      </c>
      <c r="B148" s="616"/>
      <c r="C148" s="616"/>
      <c r="D148" s="616"/>
      <c r="E148" s="616"/>
      <c r="F148" s="616"/>
      <c r="G148" s="616"/>
      <c r="H148" s="616"/>
      <c r="I148" s="105"/>
      <c r="J148" s="106"/>
    </row>
    <row r="149" spans="1:15">
      <c r="A149" s="616" t="s">
        <v>125</v>
      </c>
      <c r="B149" s="616"/>
      <c r="C149" s="616"/>
      <c r="D149" s="616"/>
      <c r="E149" s="616"/>
      <c r="F149" s="616"/>
      <c r="G149" s="82"/>
      <c r="H149" s="84"/>
      <c r="I149" s="85"/>
      <c r="J149" s="86"/>
    </row>
    <row r="150" spans="1:15">
      <c r="A150" s="617" t="s">
        <v>76</v>
      </c>
      <c r="B150" s="617" t="s">
        <v>26</v>
      </c>
      <c r="C150" s="619" t="s">
        <v>27</v>
      </c>
      <c r="D150" s="620"/>
      <c r="E150" s="621" t="s">
        <v>126</v>
      </c>
      <c r="F150" s="623" t="s">
        <v>127</v>
      </c>
      <c r="G150" s="617" t="s">
        <v>30</v>
      </c>
      <c r="H150" s="625" t="s">
        <v>128</v>
      </c>
      <c r="I150" s="107" t="s">
        <v>129</v>
      </c>
      <c r="J150" s="604" t="s">
        <v>33</v>
      </c>
    </row>
    <row r="151" spans="1:15" s="25" customFormat="1" ht="43.5" customHeight="1">
      <c r="A151" s="618"/>
      <c r="B151" s="618"/>
      <c r="C151" s="72" t="s">
        <v>34</v>
      </c>
      <c r="D151" s="72" t="s">
        <v>35</v>
      </c>
      <c r="E151" s="622"/>
      <c r="F151" s="624"/>
      <c r="G151" s="618"/>
      <c r="H151" s="626"/>
      <c r="I151" s="108" t="s">
        <v>130</v>
      </c>
      <c r="J151" s="605"/>
      <c r="K151" s="368"/>
    </row>
    <row r="152" spans="1:15" s="27" customFormat="1" ht="30.75" customHeight="1">
      <c r="A152" s="621" t="s">
        <v>131</v>
      </c>
      <c r="B152" s="617">
        <v>65</v>
      </c>
      <c r="C152" s="617">
        <v>1668</v>
      </c>
      <c r="D152" s="48">
        <v>1</v>
      </c>
      <c r="E152" s="48">
        <v>2</v>
      </c>
      <c r="F152" s="48" t="s">
        <v>132</v>
      </c>
      <c r="G152" s="48">
        <v>1</v>
      </c>
      <c r="H152" s="73" t="s">
        <v>133</v>
      </c>
      <c r="I152" s="74">
        <v>79.53</v>
      </c>
      <c r="J152" s="74">
        <f>I152*100</f>
        <v>7953</v>
      </c>
      <c r="K152" s="363"/>
    </row>
    <row r="153" spans="1:15" s="27" customFormat="1" ht="30.75" customHeight="1">
      <c r="A153" s="627"/>
      <c r="B153" s="628"/>
      <c r="C153" s="628"/>
      <c r="D153" s="48">
        <v>2</v>
      </c>
      <c r="E153" s="48">
        <v>2</v>
      </c>
      <c r="F153" s="48" t="s">
        <v>134</v>
      </c>
      <c r="G153" s="48">
        <v>2</v>
      </c>
      <c r="H153" s="73" t="s">
        <v>135</v>
      </c>
      <c r="I153" s="74">
        <v>160.93</v>
      </c>
      <c r="J153" s="74">
        <f>I153*100</f>
        <v>16093</v>
      </c>
      <c r="K153" s="363"/>
    </row>
    <row r="154" spans="1:15" s="27" customFormat="1" ht="30.75" customHeight="1">
      <c r="A154" s="622"/>
      <c r="B154" s="618"/>
      <c r="C154" s="618"/>
      <c r="D154" s="48">
        <v>3</v>
      </c>
      <c r="E154" s="48">
        <v>2</v>
      </c>
      <c r="F154" s="48" t="s">
        <v>136</v>
      </c>
      <c r="G154" s="48">
        <v>2</v>
      </c>
      <c r="H154" s="73" t="s">
        <v>137</v>
      </c>
      <c r="I154" s="74">
        <v>143.27000000000001</v>
      </c>
      <c r="J154" s="74">
        <f>I154*100</f>
        <v>14327.000000000002</v>
      </c>
      <c r="K154" s="363"/>
    </row>
    <row r="155" spans="1:15" s="65" customFormat="1" ht="26.25" customHeight="1">
      <c r="A155" s="629" t="s">
        <v>63</v>
      </c>
      <c r="B155" s="630"/>
      <c r="C155" s="630"/>
      <c r="D155" s="630"/>
      <c r="E155" s="630"/>
      <c r="F155" s="630"/>
      <c r="G155" s="630"/>
      <c r="H155" s="630"/>
      <c r="I155" s="631"/>
      <c r="J155" s="81">
        <f>SUM(J152:J154)</f>
        <v>38373</v>
      </c>
      <c r="K155" s="370"/>
    </row>
    <row r="156" spans="1:15" s="65" customFormat="1" ht="26.25" customHeight="1" thickBot="1">
      <c r="A156" s="350"/>
      <c r="B156" s="314"/>
      <c r="C156" s="314"/>
      <c r="D156" s="314"/>
      <c r="E156" s="314"/>
      <c r="F156" s="314"/>
      <c r="G156" s="314"/>
      <c r="H156" s="314"/>
      <c r="I156" s="314"/>
      <c r="J156" s="315"/>
      <c r="K156" s="370"/>
      <c r="M156" s="469">
        <f>J163+J185+J204+J245+J308+J339+J370+J392+J414+J435+J465+J512+J553</f>
        <v>28105827.385889225</v>
      </c>
    </row>
    <row r="157" spans="1:15" s="111" customFormat="1" ht="25.5" customHeight="1" thickBot="1">
      <c r="A157" s="391" t="s">
        <v>367</v>
      </c>
      <c r="B157" s="392"/>
      <c r="C157" s="392"/>
      <c r="D157" s="392"/>
      <c r="E157" s="392"/>
      <c r="F157" s="392"/>
      <c r="G157" s="392"/>
      <c r="H157" s="392"/>
      <c r="I157" s="392"/>
      <c r="J157" s="393"/>
      <c r="K157" s="320"/>
    </row>
    <row r="158" spans="1:15" s="189" customFormat="1" ht="25.5" customHeight="1">
      <c r="A158" s="526" t="s">
        <v>358</v>
      </c>
      <c r="B158" s="527"/>
      <c r="C158" s="527"/>
      <c r="D158" s="527"/>
      <c r="E158" s="527"/>
      <c r="F158" s="527"/>
      <c r="G158" s="527"/>
      <c r="H158" s="527"/>
      <c r="I158" s="528"/>
      <c r="J158" s="394">
        <v>38373</v>
      </c>
      <c r="K158" s="364"/>
    </row>
    <row r="159" spans="1:15" s="321" customFormat="1" ht="25.5" customHeight="1">
      <c r="A159" s="482" t="s">
        <v>359</v>
      </c>
      <c r="B159" s="483"/>
      <c r="C159" s="483"/>
      <c r="D159" s="483"/>
      <c r="E159" s="483"/>
      <c r="F159" s="483"/>
      <c r="G159" s="483"/>
      <c r="H159" s="483"/>
      <c r="I159" s="484"/>
      <c r="J159" s="395">
        <v>0</v>
      </c>
      <c r="K159" s="362"/>
      <c r="O159" s="396"/>
    </row>
    <row r="160" spans="1:15" s="321" customFormat="1" ht="25.5" customHeight="1">
      <c r="A160" s="482" t="s">
        <v>422</v>
      </c>
      <c r="B160" s="483"/>
      <c r="C160" s="483"/>
      <c r="D160" s="483"/>
      <c r="E160" s="483"/>
      <c r="F160" s="483"/>
      <c r="G160" s="483"/>
      <c r="H160" s="483"/>
      <c r="I160" s="484"/>
      <c r="J160" s="395">
        <v>0</v>
      </c>
      <c r="K160" s="362"/>
      <c r="O160" s="396"/>
    </row>
    <row r="161" spans="1:15" s="321" customFormat="1" ht="25.5" customHeight="1">
      <c r="A161" s="482" t="s">
        <v>442</v>
      </c>
      <c r="B161" s="483"/>
      <c r="C161" s="483"/>
      <c r="D161" s="483"/>
      <c r="E161" s="483"/>
      <c r="F161" s="483"/>
      <c r="G161" s="483"/>
      <c r="H161" s="483"/>
      <c r="I161" s="484"/>
      <c r="J161" s="395">
        <v>0</v>
      </c>
      <c r="K161" s="362"/>
      <c r="O161" s="396"/>
    </row>
    <row r="162" spans="1:15" s="321" customFormat="1" ht="25.5" customHeight="1" thickBot="1">
      <c r="A162" s="529" t="s">
        <v>440</v>
      </c>
      <c r="B162" s="530"/>
      <c r="C162" s="530"/>
      <c r="D162" s="530"/>
      <c r="E162" s="530"/>
      <c r="F162" s="530"/>
      <c r="G162" s="530"/>
      <c r="H162" s="530"/>
      <c r="I162" s="531"/>
      <c r="J162" s="397">
        <v>0</v>
      </c>
      <c r="K162" s="362"/>
      <c r="O162" s="396"/>
    </row>
    <row r="163" spans="1:15" s="321" customFormat="1" ht="25.5" customHeight="1" thickBot="1">
      <c r="A163" s="633" t="s">
        <v>436</v>
      </c>
      <c r="B163" s="634"/>
      <c r="C163" s="634"/>
      <c r="D163" s="634"/>
      <c r="E163" s="634"/>
      <c r="F163" s="634"/>
      <c r="G163" s="634"/>
      <c r="H163" s="634"/>
      <c r="I163" s="635"/>
      <c r="J163" s="398">
        <f>+J158+J159+J162</f>
        <v>38373</v>
      </c>
      <c r="K163" s="362"/>
      <c r="L163" s="396"/>
    </row>
    <row r="164" spans="1:15" ht="19.5" customHeight="1">
      <c r="A164" s="316"/>
      <c r="B164" s="316"/>
      <c r="C164" s="316"/>
      <c r="D164" s="316"/>
      <c r="E164" s="316"/>
      <c r="F164" s="316"/>
      <c r="G164" s="316"/>
      <c r="H164" s="316"/>
      <c r="I164" s="316"/>
      <c r="J164" s="317"/>
    </row>
    <row r="165" spans="1:15" s="158" customFormat="1" ht="34.5" customHeight="1">
      <c r="A165" s="632" t="s">
        <v>123</v>
      </c>
      <c r="B165" s="632"/>
      <c r="C165" s="632"/>
      <c r="D165" s="632"/>
      <c r="E165" s="632"/>
      <c r="F165" s="632"/>
      <c r="G165" s="632"/>
      <c r="H165" s="632"/>
      <c r="I165" s="632"/>
      <c r="J165" s="632"/>
      <c r="K165" s="373"/>
    </row>
    <row r="166" spans="1:15" ht="36" customHeight="1">
      <c r="A166" s="98"/>
      <c r="B166" s="98"/>
      <c r="C166" s="98"/>
      <c r="D166" s="98"/>
      <c r="E166" s="98"/>
      <c r="F166" s="99"/>
      <c r="G166" s="98"/>
      <c r="H166" s="100"/>
      <c r="I166" s="101"/>
      <c r="J166" s="102"/>
      <c r="L166" s="6"/>
    </row>
    <row r="167" spans="1:15" s="103" customFormat="1">
      <c r="A167" s="615" t="s">
        <v>124</v>
      </c>
      <c r="B167" s="615"/>
      <c r="C167" s="615"/>
      <c r="D167" s="615"/>
      <c r="E167" s="615"/>
      <c r="F167" s="615"/>
      <c r="G167" s="615"/>
      <c r="H167" s="615"/>
      <c r="I167" s="615"/>
      <c r="J167" s="104"/>
      <c r="K167" s="371"/>
    </row>
    <row r="168" spans="1:15" ht="23.25" customHeight="1">
      <c r="A168" s="109" t="s">
        <v>369</v>
      </c>
      <c r="B168" s="109"/>
      <c r="C168" s="109"/>
      <c r="D168" s="109"/>
      <c r="E168" s="109"/>
      <c r="F168" s="109"/>
      <c r="G168" s="109"/>
      <c r="H168" s="105"/>
      <c r="I168" s="105"/>
      <c r="J168" s="106"/>
    </row>
    <row r="169" spans="1:15">
      <c r="A169" s="616" t="s">
        <v>368</v>
      </c>
      <c r="B169" s="616"/>
      <c r="C169" s="616"/>
      <c r="D169" s="616"/>
      <c r="E169" s="616"/>
      <c r="F169" s="616"/>
      <c r="G169" s="82"/>
      <c r="H169" s="84"/>
      <c r="I169" s="85"/>
      <c r="J169" s="86"/>
    </row>
    <row r="170" spans="1:15" s="17" customFormat="1" ht="18">
      <c r="A170" s="82"/>
      <c r="B170" s="82"/>
      <c r="C170" s="82"/>
      <c r="D170" s="82"/>
      <c r="E170" s="82"/>
      <c r="F170" s="83"/>
      <c r="G170" s="82"/>
      <c r="H170" s="84"/>
      <c r="I170" s="85"/>
      <c r="J170" s="86"/>
      <c r="K170" s="363"/>
    </row>
    <row r="171" spans="1:15">
      <c r="A171" s="617" t="s">
        <v>76</v>
      </c>
      <c r="B171" s="617" t="s">
        <v>26</v>
      </c>
      <c r="C171" s="619" t="s">
        <v>27</v>
      </c>
      <c r="D171" s="620"/>
      <c r="E171" s="621" t="s">
        <v>126</v>
      </c>
      <c r="F171" s="623" t="s">
        <v>127</v>
      </c>
      <c r="G171" s="617" t="s">
        <v>30</v>
      </c>
      <c r="H171" s="625" t="s">
        <v>128</v>
      </c>
      <c r="I171" s="107" t="s">
        <v>129</v>
      </c>
      <c r="J171" s="604" t="s">
        <v>33</v>
      </c>
    </row>
    <row r="172" spans="1:15">
      <c r="A172" s="618"/>
      <c r="B172" s="618"/>
      <c r="C172" s="72" t="s">
        <v>34</v>
      </c>
      <c r="D172" s="72" t="s">
        <v>35</v>
      </c>
      <c r="E172" s="622"/>
      <c r="F172" s="624"/>
      <c r="G172" s="618"/>
      <c r="H172" s="626"/>
      <c r="I172" s="108" t="s">
        <v>130</v>
      </c>
      <c r="J172" s="605"/>
    </row>
    <row r="173" spans="1:15" s="348" customFormat="1" ht="45.75" customHeight="1">
      <c r="A173" s="346" t="s">
        <v>138</v>
      </c>
      <c r="B173" s="48">
        <v>63</v>
      </c>
      <c r="C173" s="48">
        <v>431</v>
      </c>
      <c r="D173" s="48">
        <v>12</v>
      </c>
      <c r="E173" s="48">
        <v>1</v>
      </c>
      <c r="F173" s="48" t="s">
        <v>139</v>
      </c>
      <c r="G173" s="48">
        <v>3</v>
      </c>
      <c r="H173" s="343" t="s">
        <v>140</v>
      </c>
      <c r="I173" s="347">
        <v>903.79957340660133</v>
      </c>
      <c r="J173" s="347">
        <f>I173*100</f>
        <v>90379.957340660127</v>
      </c>
      <c r="K173" s="374"/>
    </row>
    <row r="174" spans="1:15" s="349" customFormat="1" ht="45.75" customHeight="1">
      <c r="A174" s="346" t="s">
        <v>141</v>
      </c>
      <c r="B174" s="48"/>
      <c r="C174" s="48">
        <v>431</v>
      </c>
      <c r="D174" s="48">
        <v>13</v>
      </c>
      <c r="E174" s="48">
        <v>1</v>
      </c>
      <c r="F174" s="48" t="s">
        <v>139</v>
      </c>
      <c r="G174" s="48">
        <v>3</v>
      </c>
      <c r="H174" s="343" t="s">
        <v>142</v>
      </c>
      <c r="I174" s="347">
        <v>710.12823624804389</v>
      </c>
      <c r="J174" s="347">
        <f>I174*100</f>
        <v>71012.823624804383</v>
      </c>
      <c r="K174" s="375"/>
    </row>
    <row r="175" spans="1:15" s="344" customFormat="1" ht="45.75" customHeight="1">
      <c r="A175" s="346" t="s">
        <v>143</v>
      </c>
      <c r="B175" s="48"/>
      <c r="C175" s="48">
        <v>431</v>
      </c>
      <c r="D175" s="48">
        <v>92</v>
      </c>
      <c r="E175" s="48">
        <v>1</v>
      </c>
      <c r="F175" s="48" t="s">
        <v>139</v>
      </c>
      <c r="G175" s="48">
        <v>2</v>
      </c>
      <c r="H175" s="343" t="s">
        <v>144</v>
      </c>
      <c r="I175" s="347">
        <v>666.23</v>
      </c>
      <c r="J175" s="347">
        <f>I175*100</f>
        <v>66623</v>
      </c>
      <c r="K175" s="376"/>
    </row>
    <row r="176" spans="1:15" s="344" customFormat="1" ht="45.75" customHeight="1">
      <c r="A176" s="346" t="s">
        <v>145</v>
      </c>
      <c r="B176" s="48"/>
      <c r="C176" s="48">
        <v>431</v>
      </c>
      <c r="D176" s="48">
        <v>86</v>
      </c>
      <c r="E176" s="48">
        <v>1</v>
      </c>
      <c r="F176" s="48" t="s">
        <v>134</v>
      </c>
      <c r="G176" s="48">
        <v>3</v>
      </c>
      <c r="H176" s="343" t="s">
        <v>146</v>
      </c>
      <c r="I176" s="347">
        <v>33.053241541727132</v>
      </c>
      <c r="J176" s="347">
        <f>I176*100</f>
        <v>3305.3241541727134</v>
      </c>
      <c r="K176" s="376"/>
    </row>
    <row r="177" spans="1:13" s="344" customFormat="1" ht="45.75" customHeight="1">
      <c r="A177" s="346" t="s">
        <v>145</v>
      </c>
      <c r="B177" s="48"/>
      <c r="C177" s="48">
        <v>431</v>
      </c>
      <c r="D177" s="48">
        <v>87</v>
      </c>
      <c r="E177" s="48">
        <v>1</v>
      </c>
      <c r="F177" s="48" t="s">
        <v>134</v>
      </c>
      <c r="G177" s="48">
        <v>3</v>
      </c>
      <c r="H177" s="343" t="s">
        <v>147</v>
      </c>
      <c r="I177" s="347">
        <v>36.358565695899799</v>
      </c>
      <c r="J177" s="347">
        <f>I177*100</f>
        <v>3635.8565695899797</v>
      </c>
      <c r="K177" s="376"/>
    </row>
    <row r="178" spans="1:13" s="65" customFormat="1" ht="35.25" customHeight="1" thickBot="1">
      <c r="A178" s="606" t="s">
        <v>63</v>
      </c>
      <c r="B178" s="606"/>
      <c r="C178" s="606"/>
      <c r="D178" s="606"/>
      <c r="E178" s="606"/>
      <c r="F178" s="606"/>
      <c r="G178" s="606"/>
      <c r="H178" s="606"/>
      <c r="I178" s="110"/>
      <c r="J178" s="55">
        <f>SUM(J173:J177)</f>
        <v>234956.9616892272</v>
      </c>
      <c r="K178" s="370"/>
    </row>
    <row r="179" spans="1:13" s="7" customFormat="1" ht="25.5" customHeight="1" thickBot="1">
      <c r="A179" s="391" t="s">
        <v>370</v>
      </c>
      <c r="B179" s="399"/>
      <c r="C179" s="399"/>
      <c r="D179" s="399"/>
      <c r="E179" s="399"/>
      <c r="F179" s="399"/>
      <c r="G179" s="399"/>
      <c r="H179" s="399"/>
      <c r="I179" s="117"/>
      <c r="J179" s="400"/>
      <c r="K179" s="362"/>
    </row>
    <row r="180" spans="1:13" s="7" customFormat="1" ht="25.5" customHeight="1" outlineLevel="1">
      <c r="A180" s="526" t="s">
        <v>358</v>
      </c>
      <c r="B180" s="527"/>
      <c r="C180" s="527"/>
      <c r="D180" s="527"/>
      <c r="E180" s="527"/>
      <c r="F180" s="527"/>
      <c r="G180" s="527"/>
      <c r="H180" s="527"/>
      <c r="I180" s="528"/>
      <c r="J180" s="394">
        <v>253773.87</v>
      </c>
      <c r="K180" s="320" t="s">
        <v>360</v>
      </c>
      <c r="M180" s="7">
        <v>240065.71494161457</v>
      </c>
    </row>
    <row r="181" spans="1:13" s="111" customFormat="1" ht="25.5" customHeight="1">
      <c r="A181" s="482" t="s">
        <v>359</v>
      </c>
      <c r="B181" s="483"/>
      <c r="C181" s="483"/>
      <c r="D181" s="483"/>
      <c r="E181" s="483"/>
      <c r="F181" s="483"/>
      <c r="G181" s="483"/>
      <c r="H181" s="483"/>
      <c r="I181" s="484"/>
      <c r="J181" s="395">
        <v>0</v>
      </c>
      <c r="K181" s="320"/>
    </row>
    <row r="182" spans="1:13" s="111" customFormat="1" ht="25.5" customHeight="1">
      <c r="A182" s="482" t="s">
        <v>422</v>
      </c>
      <c r="B182" s="483"/>
      <c r="C182" s="483"/>
      <c r="D182" s="483"/>
      <c r="E182" s="483"/>
      <c r="F182" s="483"/>
      <c r="G182" s="483"/>
      <c r="H182" s="483"/>
      <c r="I182" s="484"/>
      <c r="J182" s="395">
        <v>0</v>
      </c>
      <c r="K182" s="320"/>
    </row>
    <row r="183" spans="1:13" s="111" customFormat="1" ht="25.5" customHeight="1">
      <c r="A183" s="482" t="s">
        <v>435</v>
      </c>
      <c r="B183" s="483"/>
      <c r="C183" s="483"/>
      <c r="D183" s="483"/>
      <c r="E183" s="483"/>
      <c r="F183" s="483"/>
      <c r="G183" s="483"/>
      <c r="H183" s="483"/>
      <c r="I183" s="484"/>
      <c r="J183" s="395">
        <v>0</v>
      </c>
      <c r="K183" s="320"/>
    </row>
    <row r="184" spans="1:13" s="189" customFormat="1" ht="25.5" customHeight="1" thickBot="1">
      <c r="A184" s="520" t="s">
        <v>440</v>
      </c>
      <c r="B184" s="521"/>
      <c r="C184" s="521"/>
      <c r="D184" s="521"/>
      <c r="E184" s="521"/>
      <c r="F184" s="521"/>
      <c r="G184" s="521"/>
      <c r="H184" s="521"/>
      <c r="I184" s="522"/>
      <c r="J184" s="397">
        <v>0</v>
      </c>
      <c r="K184" s="364"/>
    </row>
    <row r="185" spans="1:13" s="111" customFormat="1" ht="25.5" customHeight="1" thickBot="1">
      <c r="A185" s="523" t="s">
        <v>436</v>
      </c>
      <c r="B185" s="524"/>
      <c r="C185" s="524"/>
      <c r="D185" s="524"/>
      <c r="E185" s="524"/>
      <c r="F185" s="524"/>
      <c r="G185" s="524"/>
      <c r="H185" s="524"/>
      <c r="I185" s="525"/>
      <c r="J185" s="404">
        <f>+J180+J181+J184</f>
        <v>253773.87</v>
      </c>
      <c r="K185" s="363"/>
    </row>
    <row r="186" spans="1:13" s="111" customFormat="1" ht="51.75" customHeight="1">
      <c r="A186" s="591" t="s">
        <v>406</v>
      </c>
      <c r="B186" s="591"/>
      <c r="C186" s="591"/>
      <c r="D186" s="591"/>
      <c r="E186" s="591"/>
      <c r="F186" s="591"/>
      <c r="G186" s="591"/>
      <c r="H186" s="591"/>
      <c r="I186" s="591"/>
      <c r="J186" s="591"/>
      <c r="K186" s="363"/>
    </row>
    <row r="187" spans="1:13" s="158" customFormat="1" ht="34.5" customHeight="1">
      <c r="A187" s="632" t="s">
        <v>123</v>
      </c>
      <c r="B187" s="632"/>
      <c r="C187" s="632"/>
      <c r="D187" s="632"/>
      <c r="E187" s="632"/>
      <c r="F187" s="632"/>
      <c r="G187" s="632"/>
      <c r="H187" s="632"/>
      <c r="I187" s="632"/>
      <c r="J187" s="632"/>
      <c r="K187" s="373"/>
    </row>
    <row r="188" spans="1:13" s="111" customFormat="1" ht="36" customHeight="1">
      <c r="A188" s="607" t="s">
        <v>148</v>
      </c>
      <c r="B188" s="607"/>
      <c r="C188" s="607"/>
      <c r="D188" s="607"/>
      <c r="E188" s="607"/>
      <c r="F188" s="608"/>
      <c r="G188" s="608"/>
      <c r="H188" s="608"/>
      <c r="I188" s="608"/>
      <c r="J188" s="608"/>
      <c r="K188" s="363"/>
    </row>
    <row r="189" spans="1:13" s="111" customFormat="1" ht="18">
      <c r="A189" s="24" t="s">
        <v>149</v>
      </c>
      <c r="B189"/>
      <c r="C189"/>
      <c r="D189"/>
      <c r="E189"/>
      <c r="F189" s="2"/>
      <c r="G189"/>
      <c r="H189" s="3"/>
      <c r="I189" s="4"/>
      <c r="J189" s="6"/>
      <c r="K189" s="370"/>
    </row>
    <row r="190" spans="1:13" s="111" customFormat="1">
      <c r="A190" s="608" t="s">
        <v>150</v>
      </c>
      <c r="B190" s="608"/>
      <c r="C190" s="608"/>
      <c r="D190" s="608"/>
      <c r="E190" s="608"/>
      <c r="F190" s="608"/>
      <c r="G190" s="608"/>
      <c r="H190" s="608"/>
      <c r="I190" s="608"/>
      <c r="J190" s="608"/>
      <c r="K190" s="365"/>
    </row>
    <row r="192" spans="1:13">
      <c r="A192" s="510" t="s">
        <v>25</v>
      </c>
      <c r="B192" s="510" t="s">
        <v>26</v>
      </c>
      <c r="C192" s="536" t="s">
        <v>27</v>
      </c>
      <c r="D192" s="537"/>
      <c r="E192" s="512" t="s">
        <v>126</v>
      </c>
      <c r="F192" s="595" t="s">
        <v>127</v>
      </c>
      <c r="G192" s="510" t="s">
        <v>30</v>
      </c>
      <c r="H192" s="539" t="s">
        <v>128</v>
      </c>
      <c r="I192" s="112" t="s">
        <v>129</v>
      </c>
      <c r="J192" s="550" t="s">
        <v>33</v>
      </c>
    </row>
    <row r="193" spans="1:13">
      <c r="A193" s="513"/>
      <c r="B193" s="513"/>
      <c r="C193" s="26" t="s">
        <v>34</v>
      </c>
      <c r="D193" s="72" t="s">
        <v>35</v>
      </c>
      <c r="E193" s="538"/>
      <c r="F193" s="596"/>
      <c r="G193" s="513"/>
      <c r="H193" s="540"/>
      <c r="I193" s="113" t="s">
        <v>130</v>
      </c>
      <c r="J193" s="551"/>
    </row>
    <row r="194" spans="1:13">
      <c r="A194" s="114" t="s">
        <v>151</v>
      </c>
      <c r="B194" s="218">
        <v>147</v>
      </c>
      <c r="C194" s="310">
        <v>100</v>
      </c>
      <c r="D194" s="48">
        <v>5</v>
      </c>
      <c r="E194" s="310">
        <v>1</v>
      </c>
      <c r="F194" s="310" t="s">
        <v>132</v>
      </c>
      <c r="G194" s="310">
        <v>2</v>
      </c>
      <c r="H194" s="115">
        <v>7</v>
      </c>
      <c r="I194" s="34">
        <v>433.82379523516863</v>
      </c>
      <c r="J194" s="34">
        <f>I194*100</f>
        <v>43382.379523516865</v>
      </c>
    </row>
    <row r="195" spans="1:13" s="25" customFormat="1" ht="24" customHeight="1" thickBot="1">
      <c r="A195" s="609" t="s">
        <v>357</v>
      </c>
      <c r="B195" s="610"/>
      <c r="C195" s="610"/>
      <c r="D195" s="610"/>
      <c r="E195" s="610"/>
      <c r="F195" s="610"/>
      <c r="G195" s="610"/>
      <c r="H195" s="610"/>
      <c r="I195" s="611"/>
      <c r="J195" s="319">
        <v>8754.7199999999993</v>
      </c>
      <c r="K195" s="365"/>
    </row>
    <row r="196" spans="1:13" s="27" customFormat="1" ht="18.75" customHeight="1">
      <c r="A196" s="612" t="s">
        <v>63</v>
      </c>
      <c r="B196" s="613"/>
      <c r="C196" s="613"/>
      <c r="D196" s="613"/>
      <c r="E196" s="613"/>
      <c r="F196" s="613"/>
      <c r="G196" s="613"/>
      <c r="H196" s="613"/>
      <c r="I196" s="614"/>
      <c r="J196" s="327">
        <f>SUM(J194:J195)</f>
        <v>52137.099523516867</v>
      </c>
      <c r="K196" s="365"/>
    </row>
    <row r="197" spans="1:13" thickBot="1">
      <c r="A197" s="116"/>
      <c r="B197" s="116"/>
      <c r="C197" s="116"/>
      <c r="D197" s="116"/>
      <c r="E197" s="116"/>
      <c r="F197" s="116"/>
      <c r="G197" s="116"/>
      <c r="H197" s="116"/>
      <c r="I197" s="117"/>
      <c r="J197" s="118"/>
      <c r="K197" s="368"/>
    </row>
    <row r="198" spans="1:13" s="111" customFormat="1" ht="25.5" customHeight="1" thickBot="1">
      <c r="A198" s="391" t="s">
        <v>371</v>
      </c>
      <c r="B198" s="399"/>
      <c r="C198" s="399"/>
      <c r="D198" s="399"/>
      <c r="E198" s="399"/>
      <c r="F198" s="399"/>
      <c r="G198" s="399"/>
      <c r="H198" s="399"/>
      <c r="I198" s="117"/>
      <c r="J198" s="400"/>
      <c r="K198" s="362"/>
    </row>
    <row r="199" spans="1:13" s="111" customFormat="1" ht="25.5" customHeight="1">
      <c r="A199" s="526" t="s">
        <v>358</v>
      </c>
      <c r="B199" s="527"/>
      <c r="C199" s="527"/>
      <c r="D199" s="527"/>
      <c r="E199" s="527"/>
      <c r="F199" s="527"/>
      <c r="G199" s="527"/>
      <c r="H199" s="527"/>
      <c r="I199" s="528"/>
      <c r="J199" s="401">
        <v>43382.38</v>
      </c>
      <c r="K199" s="362"/>
      <c r="M199" s="111">
        <v>43382.38</v>
      </c>
    </row>
    <row r="200" spans="1:13" s="111" customFormat="1" ht="25.5" customHeight="1">
      <c r="A200" s="520" t="s">
        <v>359</v>
      </c>
      <c r="B200" s="521"/>
      <c r="C200" s="521"/>
      <c r="D200" s="521"/>
      <c r="E200" s="521"/>
      <c r="F200" s="521"/>
      <c r="G200" s="521"/>
      <c r="H200" s="521"/>
      <c r="I200" s="522"/>
      <c r="J200" s="402">
        <v>8754.7199999999993</v>
      </c>
      <c r="K200" s="320"/>
    </row>
    <row r="201" spans="1:13" s="111" customFormat="1" ht="25.5" customHeight="1">
      <c r="A201" s="520" t="s">
        <v>422</v>
      </c>
      <c r="B201" s="521"/>
      <c r="C201" s="521"/>
      <c r="D201" s="521"/>
      <c r="E201" s="521"/>
      <c r="F201" s="521"/>
      <c r="G201" s="521"/>
      <c r="H201" s="521"/>
      <c r="I201" s="522"/>
      <c r="J201" s="402">
        <v>0</v>
      </c>
      <c r="K201" s="320"/>
    </row>
    <row r="202" spans="1:13" s="111" customFormat="1" ht="25.5" customHeight="1">
      <c r="A202" s="520" t="s">
        <v>435</v>
      </c>
      <c r="B202" s="521"/>
      <c r="C202" s="521"/>
      <c r="D202" s="521"/>
      <c r="E202" s="521"/>
      <c r="F202" s="521"/>
      <c r="G202" s="521"/>
      <c r="H202" s="521"/>
      <c r="I202" s="522"/>
      <c r="J202" s="402">
        <v>0</v>
      </c>
      <c r="K202" s="320"/>
    </row>
    <row r="203" spans="1:13" s="321" customFormat="1" ht="25.5" customHeight="1" thickBot="1">
      <c r="A203" s="529" t="s">
        <v>439</v>
      </c>
      <c r="B203" s="530"/>
      <c r="C203" s="530"/>
      <c r="D203" s="530"/>
      <c r="E203" s="530"/>
      <c r="F203" s="530"/>
      <c r="G203" s="530"/>
      <c r="H203" s="530"/>
      <c r="I203" s="531"/>
      <c r="J203" s="403">
        <v>0</v>
      </c>
      <c r="K203" s="320"/>
    </row>
    <row r="204" spans="1:13" s="321" customFormat="1" ht="25.5" customHeight="1" thickBot="1">
      <c r="A204" s="523" t="s">
        <v>436</v>
      </c>
      <c r="B204" s="524"/>
      <c r="C204" s="524"/>
      <c r="D204" s="524"/>
      <c r="E204" s="524"/>
      <c r="F204" s="524"/>
      <c r="G204" s="524"/>
      <c r="H204" s="524"/>
      <c r="I204" s="525"/>
      <c r="J204" s="404">
        <f>+J199+J200+J203</f>
        <v>52137.1</v>
      </c>
      <c r="K204" s="320"/>
    </row>
    <row r="205" spans="1:13" ht="27.75" customHeight="1">
      <c r="A205" s="325"/>
      <c r="B205" s="325"/>
      <c r="C205" s="325"/>
      <c r="D205" s="325"/>
      <c r="E205" s="325"/>
      <c r="F205" s="325"/>
      <c r="G205" s="325"/>
      <c r="H205" s="325"/>
      <c r="I205" s="325"/>
      <c r="J205" s="326"/>
      <c r="K205" s="369"/>
    </row>
    <row r="206" spans="1:13" s="25" customFormat="1" ht="25.5" customHeight="1">
      <c r="A206" s="571" t="s">
        <v>123</v>
      </c>
      <c r="B206" s="571"/>
      <c r="C206" s="571"/>
      <c r="D206" s="571"/>
      <c r="E206" s="571"/>
      <c r="F206" s="571"/>
      <c r="G206" s="571"/>
      <c r="H206" s="571"/>
      <c r="I206" s="571"/>
      <c r="J206" s="571"/>
      <c r="K206" s="369"/>
    </row>
    <row r="207" spans="1:13" s="25" customFormat="1" ht="18">
      <c r="A207" s="602" t="s">
        <v>372</v>
      </c>
      <c r="B207" s="602"/>
      <c r="C207" s="602"/>
      <c r="D207" s="602"/>
      <c r="E207" s="602"/>
      <c r="F207" s="603"/>
      <c r="G207" s="603"/>
      <c r="H207" s="603"/>
      <c r="I207" s="603"/>
      <c r="J207" s="603"/>
      <c r="K207" s="369"/>
    </row>
    <row r="208" spans="1:13" s="25" customFormat="1">
      <c r="A208" s="24" t="s">
        <v>361</v>
      </c>
      <c r="B208" s="322"/>
      <c r="C208" s="322"/>
      <c r="D208" s="322"/>
      <c r="E208" s="322"/>
      <c r="F208" s="17"/>
      <c r="G208" s="322"/>
      <c r="H208" s="323"/>
      <c r="I208" s="19"/>
      <c r="J208" s="324"/>
      <c r="K208" s="369"/>
    </row>
    <row r="209" spans="1:14" s="25" customFormat="1">
      <c r="A209" s="510" t="s">
        <v>25</v>
      </c>
      <c r="B209" s="510" t="s">
        <v>26</v>
      </c>
      <c r="C209" s="536" t="s">
        <v>27</v>
      </c>
      <c r="D209" s="537"/>
      <c r="E209" s="512" t="s">
        <v>126</v>
      </c>
      <c r="F209" s="595" t="s">
        <v>127</v>
      </c>
      <c r="G209" s="510" t="s">
        <v>30</v>
      </c>
      <c r="H209" s="539" t="s">
        <v>128</v>
      </c>
      <c r="I209" s="112" t="s">
        <v>129</v>
      </c>
      <c r="J209" s="550" t="s">
        <v>33</v>
      </c>
      <c r="K209" s="365"/>
    </row>
    <row r="210" spans="1:14" s="27" customFormat="1" ht="13.5" customHeight="1">
      <c r="A210" s="513"/>
      <c r="B210" s="513"/>
      <c r="C210" s="26" t="s">
        <v>34</v>
      </c>
      <c r="D210" s="26" t="s">
        <v>35</v>
      </c>
      <c r="E210" s="538"/>
      <c r="F210" s="596"/>
      <c r="G210" s="513"/>
      <c r="H210" s="540"/>
      <c r="I210" s="113" t="s">
        <v>130</v>
      </c>
      <c r="J210" s="551"/>
      <c r="K210" s="365"/>
    </row>
    <row r="211" spans="1:14" ht="20.25" customHeight="1">
      <c r="A211" s="351" t="s">
        <v>152</v>
      </c>
      <c r="B211" s="28">
        <v>62</v>
      </c>
      <c r="C211" s="48">
        <v>66</v>
      </c>
      <c r="D211" s="48">
        <v>1</v>
      </c>
      <c r="E211" s="28">
        <v>2</v>
      </c>
      <c r="F211" s="28" t="s">
        <v>153</v>
      </c>
      <c r="G211" s="28">
        <v>3</v>
      </c>
      <c r="H211" s="119" t="s">
        <v>154</v>
      </c>
      <c r="I211" s="33">
        <v>68.172310679812213</v>
      </c>
      <c r="J211" s="34">
        <f t="shared" ref="J211:J225" si="1">I211*100</f>
        <v>6817.2310679812217</v>
      </c>
      <c r="K211" s="373"/>
      <c r="L211" s="6">
        <f>SUM(J211:J220)</f>
        <v>143394.25803219591</v>
      </c>
    </row>
    <row r="212" spans="1:14" ht="14.25" customHeight="1">
      <c r="A212" s="592" t="s">
        <v>155</v>
      </c>
      <c r="B212" s="510">
        <v>67</v>
      </c>
      <c r="C212" s="28">
        <v>91</v>
      </c>
      <c r="D212" s="48">
        <v>1</v>
      </c>
      <c r="E212" s="28">
        <v>1</v>
      </c>
      <c r="F212" s="28" t="s">
        <v>156</v>
      </c>
      <c r="G212" s="28">
        <v>1</v>
      </c>
      <c r="H212" s="36" t="s">
        <v>157</v>
      </c>
      <c r="I212" s="33">
        <v>68.172310679812213</v>
      </c>
      <c r="J212" s="34">
        <f t="shared" si="1"/>
        <v>6817.2310679812217</v>
      </c>
      <c r="K212" s="377"/>
      <c r="L212" s="6">
        <f>SUM(J222:J227)</f>
        <v>87199.9714192752</v>
      </c>
      <c r="N212" s="6"/>
    </row>
    <row r="213" spans="1:14" s="336" customFormat="1" ht="14.25" customHeight="1">
      <c r="A213" s="593"/>
      <c r="B213" s="555"/>
      <c r="C213" s="28">
        <v>91</v>
      </c>
      <c r="D213" s="48">
        <v>3</v>
      </c>
      <c r="E213" s="28">
        <v>1</v>
      </c>
      <c r="F213" s="28" t="s">
        <v>156</v>
      </c>
      <c r="G213" s="28" t="s">
        <v>158</v>
      </c>
      <c r="H213" s="36" t="s">
        <v>159</v>
      </c>
      <c r="I213" s="33">
        <v>34.086155339906107</v>
      </c>
      <c r="J213" s="34">
        <f t="shared" si="1"/>
        <v>3408.6155339906109</v>
      </c>
      <c r="K213" s="365"/>
      <c r="L213" s="459">
        <f>SUM(L211:L212)</f>
        <v>230594.22945147112</v>
      </c>
    </row>
    <row r="214" spans="1:14" ht="14.25" customHeight="1">
      <c r="A214" s="593"/>
      <c r="B214" s="555"/>
      <c r="C214" s="28">
        <v>91</v>
      </c>
      <c r="D214" s="48">
        <v>4</v>
      </c>
      <c r="E214" s="28">
        <v>1</v>
      </c>
      <c r="F214" s="28" t="s">
        <v>156</v>
      </c>
      <c r="G214" s="28" t="s">
        <v>158</v>
      </c>
      <c r="H214" s="119" t="s">
        <v>157</v>
      </c>
      <c r="I214" s="33">
        <v>68.172310679812213</v>
      </c>
      <c r="J214" s="34">
        <f t="shared" si="1"/>
        <v>6817.2310679812217</v>
      </c>
    </row>
    <row r="215" spans="1:14" s="158" customFormat="1" ht="14.25" customHeight="1">
      <c r="A215" s="593"/>
      <c r="B215" s="555"/>
      <c r="C215" s="28">
        <v>91</v>
      </c>
      <c r="D215" s="48">
        <v>5</v>
      </c>
      <c r="E215" s="28">
        <v>1</v>
      </c>
      <c r="F215" s="28" t="s">
        <v>156</v>
      </c>
      <c r="G215" s="28" t="s">
        <v>158</v>
      </c>
      <c r="H215" s="119" t="s">
        <v>160</v>
      </c>
      <c r="I215" s="33">
        <v>153.38769902957748</v>
      </c>
      <c r="J215" s="34">
        <f t="shared" si="1"/>
        <v>15338.769902957747</v>
      </c>
      <c r="K215" s="365"/>
    </row>
    <row r="216" spans="1:14" s="158" customFormat="1" ht="14.25" customHeight="1">
      <c r="A216" s="593"/>
      <c r="B216" s="555"/>
      <c r="C216" s="28">
        <v>91</v>
      </c>
      <c r="D216" s="48">
        <v>6</v>
      </c>
      <c r="E216" s="28">
        <v>1</v>
      </c>
      <c r="F216" s="28" t="s">
        <v>156</v>
      </c>
      <c r="G216" s="28" t="s">
        <v>158</v>
      </c>
      <c r="H216" s="119" t="s">
        <v>161</v>
      </c>
      <c r="I216" s="33">
        <v>85.215388349765277</v>
      </c>
      <c r="J216" s="34">
        <f t="shared" si="1"/>
        <v>8521.5388349765271</v>
      </c>
      <c r="K216" s="368"/>
    </row>
    <row r="217" spans="1:14" s="158" customFormat="1" ht="14.25" customHeight="1">
      <c r="A217" s="593"/>
      <c r="B217" s="555"/>
      <c r="C217" s="28">
        <v>91</v>
      </c>
      <c r="D217" s="48">
        <v>7</v>
      </c>
      <c r="E217" s="28">
        <v>1</v>
      </c>
      <c r="F217" s="28" t="s">
        <v>156</v>
      </c>
      <c r="G217" s="28" t="s">
        <v>158</v>
      </c>
      <c r="H217" s="119" t="s">
        <v>161</v>
      </c>
      <c r="I217" s="33">
        <v>85.215388349765277</v>
      </c>
      <c r="J217" s="34">
        <f t="shared" si="1"/>
        <v>8521.5388349765271</v>
      </c>
      <c r="K217" s="363"/>
    </row>
    <row r="218" spans="1:14" s="27" customFormat="1" ht="14.25" customHeight="1">
      <c r="A218" s="594"/>
      <c r="B218" s="513"/>
      <c r="C218" s="28">
        <v>91</v>
      </c>
      <c r="D218" s="48">
        <v>8</v>
      </c>
      <c r="E218" s="28">
        <v>1</v>
      </c>
      <c r="F218" s="28" t="s">
        <v>156</v>
      </c>
      <c r="G218" s="28">
        <v>1</v>
      </c>
      <c r="H218" s="119" t="s">
        <v>161</v>
      </c>
      <c r="I218" s="33">
        <v>85.215388349765277</v>
      </c>
      <c r="J218" s="34">
        <f t="shared" si="1"/>
        <v>8521.5388349765271</v>
      </c>
      <c r="K218" s="363"/>
    </row>
    <row r="219" spans="1:14" s="17" customFormat="1" ht="22.5" customHeight="1">
      <c r="A219" s="592" t="s">
        <v>162</v>
      </c>
      <c r="B219" s="592">
        <v>67</v>
      </c>
      <c r="C219" s="28">
        <v>226</v>
      </c>
      <c r="D219" s="48">
        <v>1</v>
      </c>
      <c r="E219" s="28">
        <v>1</v>
      </c>
      <c r="F219" s="28" t="s">
        <v>136</v>
      </c>
      <c r="G219" s="28">
        <v>1</v>
      </c>
      <c r="H219" s="36" t="s">
        <v>163</v>
      </c>
      <c r="I219" s="33">
        <v>607.35331332923613</v>
      </c>
      <c r="J219" s="34">
        <f>I219*100</f>
        <v>60735.331332923612</v>
      </c>
      <c r="K219" s="363"/>
    </row>
    <row r="220" spans="1:14" s="17" customFormat="1" ht="14.25" customHeight="1">
      <c r="A220" s="594"/>
      <c r="B220" s="594"/>
      <c r="C220" s="28">
        <v>226</v>
      </c>
      <c r="D220" s="48">
        <v>2</v>
      </c>
      <c r="E220" s="28">
        <v>1</v>
      </c>
      <c r="F220" s="28" t="s">
        <v>156</v>
      </c>
      <c r="G220" s="28">
        <v>2</v>
      </c>
      <c r="H220" s="36" t="s">
        <v>164</v>
      </c>
      <c r="I220" s="33">
        <v>178.95231553450708</v>
      </c>
      <c r="J220" s="34">
        <f t="shared" si="1"/>
        <v>17895.231553450707</v>
      </c>
      <c r="K220" s="363"/>
      <c r="L220" s="18">
        <f>SUM(J211:J220)</f>
        <v>143394.25803219591</v>
      </c>
    </row>
    <row r="221" spans="1:14" s="27" customFormat="1" ht="21.75" customHeight="1">
      <c r="A221" s="352" t="s">
        <v>165</v>
      </c>
      <c r="B221" s="28">
        <v>68</v>
      </c>
      <c r="C221" s="28">
        <v>134</v>
      </c>
      <c r="D221" s="72"/>
      <c r="E221" s="28">
        <v>1</v>
      </c>
      <c r="F221" s="28" t="s">
        <v>166</v>
      </c>
      <c r="G221" s="28">
        <v>2</v>
      </c>
      <c r="H221" s="36" t="s">
        <v>167</v>
      </c>
      <c r="I221" s="33">
        <v>8017.49</v>
      </c>
      <c r="J221" s="34">
        <f>I221*100</f>
        <v>801749</v>
      </c>
      <c r="K221" s="363"/>
      <c r="L221" s="78">
        <f>SUM(J222:J227)</f>
        <v>87199.9714192752</v>
      </c>
    </row>
    <row r="222" spans="1:14" s="27" customFormat="1" ht="14.25" customHeight="1">
      <c r="A222" s="592" t="s">
        <v>168</v>
      </c>
      <c r="B222" s="510">
        <v>68</v>
      </c>
      <c r="C222" s="491">
        <v>146</v>
      </c>
      <c r="D222" s="48">
        <v>4</v>
      </c>
      <c r="E222" s="28">
        <v>2</v>
      </c>
      <c r="F222" s="28" t="s">
        <v>132</v>
      </c>
      <c r="G222" s="28">
        <v>1</v>
      </c>
      <c r="H222" s="36" t="s">
        <v>169</v>
      </c>
      <c r="I222" s="33">
        <v>238.6</v>
      </c>
      <c r="J222" s="34">
        <f t="shared" si="1"/>
        <v>23860</v>
      </c>
      <c r="K222" s="363"/>
      <c r="L222" s="78">
        <f>SUM(L220:L221)</f>
        <v>230594.22945147112</v>
      </c>
      <c r="M222" s="434"/>
    </row>
    <row r="223" spans="1:14" s="27" customFormat="1" ht="14.25" customHeight="1">
      <c r="A223" s="593"/>
      <c r="B223" s="555"/>
      <c r="C223" s="491"/>
      <c r="D223" s="48">
        <v>5</v>
      </c>
      <c r="E223" s="28">
        <v>2</v>
      </c>
      <c r="F223" s="28" t="s">
        <v>132</v>
      </c>
      <c r="G223" s="28">
        <v>1</v>
      </c>
      <c r="H223" s="36" t="s">
        <v>170</v>
      </c>
      <c r="I223" s="33">
        <v>198.84</v>
      </c>
      <c r="J223" s="34">
        <f t="shared" si="1"/>
        <v>19884</v>
      </c>
      <c r="K223" s="363"/>
    </row>
    <row r="224" spans="1:14" s="27" customFormat="1" ht="14.25" customHeight="1">
      <c r="A224" s="593"/>
      <c r="B224" s="555"/>
      <c r="C224" s="491"/>
      <c r="D224" s="48">
        <v>6</v>
      </c>
      <c r="E224" s="299">
        <v>2</v>
      </c>
      <c r="F224" s="299" t="s">
        <v>132</v>
      </c>
      <c r="G224" s="299">
        <v>1</v>
      </c>
      <c r="H224" s="298" t="s">
        <v>171</v>
      </c>
      <c r="I224" s="33">
        <v>139.19</v>
      </c>
      <c r="J224" s="34">
        <f t="shared" si="1"/>
        <v>13919</v>
      </c>
      <c r="K224" s="363"/>
    </row>
    <row r="225" spans="1:14" s="27" customFormat="1" ht="14.25" customHeight="1">
      <c r="A225" s="593"/>
      <c r="B225" s="555"/>
      <c r="C225" s="491"/>
      <c r="D225" s="471">
        <v>7</v>
      </c>
      <c r="E225" s="473">
        <v>2</v>
      </c>
      <c r="F225" s="473" t="s">
        <v>132</v>
      </c>
      <c r="G225" s="473">
        <v>1</v>
      </c>
      <c r="H225" s="146" t="s">
        <v>172</v>
      </c>
      <c r="I225" s="159">
        <v>178.95</v>
      </c>
      <c r="J225" s="97">
        <f t="shared" si="1"/>
        <v>17895</v>
      </c>
      <c r="K225" s="363"/>
    </row>
    <row r="226" spans="1:14" s="358" customFormat="1" ht="11.25" customHeight="1">
      <c r="A226" s="594"/>
      <c r="B226" s="513"/>
      <c r="C226" s="479">
        <v>1035</v>
      </c>
      <c r="D226" s="431">
        <v>1</v>
      </c>
      <c r="F226" s="470" t="s">
        <v>446</v>
      </c>
      <c r="G226" s="470" t="s">
        <v>81</v>
      </c>
      <c r="H226" s="59"/>
      <c r="I226" s="70"/>
      <c r="J226" s="71">
        <v>0</v>
      </c>
      <c r="K226" s="477"/>
      <c r="M226" s="478"/>
    </row>
    <row r="227" spans="1:14" s="27" customFormat="1" ht="14.25" customHeight="1">
      <c r="A227" s="592" t="s">
        <v>173</v>
      </c>
      <c r="B227" s="474">
        <v>69</v>
      </c>
      <c r="C227" s="474">
        <v>359</v>
      </c>
      <c r="D227" s="472">
        <v>2</v>
      </c>
      <c r="E227" s="474">
        <v>1</v>
      </c>
      <c r="F227" s="474" t="s">
        <v>174</v>
      </c>
      <c r="G227" s="474">
        <v>3</v>
      </c>
      <c r="H227" s="475" t="s">
        <v>175</v>
      </c>
      <c r="I227" s="155">
        <v>342.41092409632955</v>
      </c>
      <c r="J227" s="476">
        <f>I227*34</f>
        <v>11641.971419275205</v>
      </c>
      <c r="K227" s="363"/>
      <c r="L227" s="78">
        <f>I227*34</f>
        <v>11641.971419275205</v>
      </c>
    </row>
    <row r="228" spans="1:14" s="27" customFormat="1" ht="14.25" customHeight="1">
      <c r="A228" s="593"/>
      <c r="B228" s="329"/>
      <c r="C228" s="329">
        <v>434</v>
      </c>
      <c r="D228" s="48">
        <v>1</v>
      </c>
      <c r="E228" s="329">
        <v>1</v>
      </c>
      <c r="F228" s="329" t="s">
        <v>176</v>
      </c>
      <c r="G228" s="329">
        <v>2</v>
      </c>
      <c r="H228" s="328" t="s">
        <v>177</v>
      </c>
      <c r="I228" s="33">
        <v>3704.54</v>
      </c>
      <c r="J228" s="34">
        <f>I228*100</f>
        <v>370454</v>
      </c>
      <c r="K228" s="363"/>
      <c r="L228" s="78">
        <f>I227*100</f>
        <v>34241.092409632955</v>
      </c>
    </row>
    <row r="229" spans="1:14" s="432" customFormat="1" ht="36.75" customHeight="1">
      <c r="A229" s="594"/>
      <c r="B229" s="430">
        <v>69</v>
      </c>
      <c r="C229" s="433" t="s">
        <v>178</v>
      </c>
      <c r="D229" s="431">
        <v>2</v>
      </c>
      <c r="E229" s="430">
        <v>1</v>
      </c>
      <c r="F229" s="430" t="s">
        <v>166</v>
      </c>
      <c r="G229" s="430">
        <v>1</v>
      </c>
      <c r="H229" s="59" t="s">
        <v>179</v>
      </c>
      <c r="I229" s="70">
        <v>17352.3</v>
      </c>
      <c r="J229" s="71">
        <f>I229*100</f>
        <v>1735230</v>
      </c>
      <c r="K229" s="385"/>
      <c r="L229" s="458">
        <f>J229+J228+J221</f>
        <v>2907433</v>
      </c>
      <c r="M229" s="458"/>
      <c r="N229" s="458">
        <f>SUM(J211:J220)</f>
        <v>143394.25803219591</v>
      </c>
    </row>
    <row r="230" spans="1:14" s="27" customFormat="1" ht="11.25" customHeight="1">
      <c r="A230" s="716" t="s">
        <v>423</v>
      </c>
      <c r="B230" s="716"/>
      <c r="C230" s="716"/>
      <c r="D230" s="716"/>
      <c r="E230" s="716"/>
      <c r="F230" s="716"/>
      <c r="G230" s="716"/>
      <c r="H230" s="716"/>
      <c r="I230" s="716"/>
      <c r="J230" s="446">
        <v>86262.54</v>
      </c>
      <c r="K230" s="363"/>
      <c r="L230" s="78">
        <f>SUM(J230:J235)</f>
        <v>486683.27999999997</v>
      </c>
    </row>
    <row r="231" spans="1:14" s="27" customFormat="1" ht="11.25" customHeight="1">
      <c r="A231" s="443" t="s">
        <v>408</v>
      </c>
      <c r="B231" s="444"/>
      <c r="C231" s="444"/>
      <c r="D231" s="444"/>
      <c r="E231" s="444"/>
      <c r="F231" s="444"/>
      <c r="G231" s="444"/>
      <c r="H231" s="444"/>
      <c r="I231" s="445"/>
      <c r="J231" s="446">
        <v>256567.46</v>
      </c>
      <c r="K231" s="363"/>
    </row>
    <row r="232" spans="1:14" s="27" customFormat="1" ht="12" customHeight="1">
      <c r="A232" s="668" t="s">
        <v>385</v>
      </c>
      <c r="B232" s="669"/>
      <c r="C232" s="669"/>
      <c r="D232" s="669"/>
      <c r="E232" s="669"/>
      <c r="F232" s="669"/>
      <c r="G232" s="669"/>
      <c r="H232" s="669"/>
      <c r="I232" s="670"/>
      <c r="J232" s="447">
        <v>37030.870000000003</v>
      </c>
      <c r="K232" s="363"/>
    </row>
    <row r="233" spans="1:14" s="27" customFormat="1" ht="12" customHeight="1">
      <c r="A233" s="597" t="s">
        <v>386</v>
      </c>
      <c r="B233" s="597"/>
      <c r="C233" s="597"/>
      <c r="D233" s="597"/>
      <c r="E233" s="597"/>
      <c r="F233" s="597"/>
      <c r="G233" s="597"/>
      <c r="H233" s="597"/>
      <c r="I233" s="597"/>
      <c r="J233" s="447">
        <v>87517.94</v>
      </c>
      <c r="K233" s="363"/>
    </row>
    <row r="234" spans="1:14" s="27" customFormat="1" ht="11.25" customHeight="1">
      <c r="A234" s="597" t="s">
        <v>387</v>
      </c>
      <c r="B234" s="597"/>
      <c r="C234" s="597"/>
      <c r="D234" s="597"/>
      <c r="E234" s="597"/>
      <c r="F234" s="597"/>
      <c r="G234" s="597"/>
      <c r="H234" s="597"/>
      <c r="I234" s="597"/>
      <c r="J234" s="447">
        <v>3025.6</v>
      </c>
      <c r="K234" s="363"/>
    </row>
    <row r="235" spans="1:14" s="111" customFormat="1" ht="12.75" customHeight="1">
      <c r="A235" s="724" t="s">
        <v>424</v>
      </c>
      <c r="B235" s="725"/>
      <c r="C235" s="725"/>
      <c r="D235" s="725"/>
      <c r="E235" s="725"/>
      <c r="F235" s="725"/>
      <c r="G235" s="725"/>
      <c r="H235" s="725"/>
      <c r="I235" s="726"/>
      <c r="J235" s="447">
        <v>16278.87</v>
      </c>
      <c r="K235" s="369"/>
    </row>
    <row r="236" spans="1:14" s="111" customFormat="1" ht="12.75" customHeight="1">
      <c r="A236" s="486" t="s">
        <v>433</v>
      </c>
      <c r="B236" s="487"/>
      <c r="C236" s="487"/>
      <c r="D236" s="487"/>
      <c r="E236" s="487"/>
      <c r="F236" s="487"/>
      <c r="G236" s="487"/>
      <c r="H236" s="487"/>
      <c r="I236" s="488"/>
      <c r="J236" s="447">
        <v>106732.89</v>
      </c>
      <c r="K236" s="369"/>
    </row>
    <row r="237" spans="1:14" s="111" customFormat="1" ht="12.75" customHeight="1">
      <c r="A237" s="486" t="s">
        <v>434</v>
      </c>
      <c r="B237" s="487"/>
      <c r="C237" s="487"/>
      <c r="D237" s="487"/>
      <c r="E237" s="487"/>
      <c r="F237" s="487"/>
      <c r="G237" s="487"/>
      <c r="H237" s="487"/>
      <c r="I237" s="488"/>
      <c r="J237" s="447">
        <v>47282.39</v>
      </c>
      <c r="K237" s="369"/>
      <c r="L237" s="481">
        <f>J236+J237</f>
        <v>154015.28</v>
      </c>
    </row>
    <row r="238" spans="1:14" s="111" customFormat="1" thickBot="1">
      <c r="A238" s="601" t="s">
        <v>244</v>
      </c>
      <c r="B238" s="601"/>
      <c r="C238" s="601"/>
      <c r="D238" s="601"/>
      <c r="E238" s="601"/>
      <c r="F238" s="601"/>
      <c r="G238" s="601"/>
      <c r="H238" s="601"/>
      <c r="I238" s="601"/>
      <c r="J238" s="55">
        <f>SUM(J211:J237)</f>
        <v>3778725.7894514715</v>
      </c>
      <c r="K238" s="369"/>
      <c r="L238" s="355">
        <f>L213+J229+L230+J221+J228</f>
        <v>3624710.5094514708</v>
      </c>
      <c r="N238" s="355">
        <f>SUM(J222:J227)</f>
        <v>87199.9714192752</v>
      </c>
    </row>
    <row r="239" spans="1:14" s="321" customFormat="1" ht="25.5" customHeight="1" thickBot="1">
      <c r="A239" s="405" t="s">
        <v>373</v>
      </c>
      <c r="B239" s="406"/>
      <c r="C239" s="406"/>
      <c r="D239" s="406"/>
      <c r="E239" s="406"/>
      <c r="F239" s="406"/>
      <c r="G239" s="406"/>
      <c r="H239" s="406"/>
      <c r="I239" s="406"/>
      <c r="J239" s="400"/>
      <c r="K239" s="362"/>
      <c r="L239" s="407"/>
      <c r="N239" s="396">
        <f>N229+N238</f>
        <v>230594.22945147112</v>
      </c>
    </row>
    <row r="240" spans="1:14" s="321" customFormat="1" ht="19.5" customHeight="1" outlineLevel="1">
      <c r="A240" s="717" t="s">
        <v>358</v>
      </c>
      <c r="B240" s="717"/>
      <c r="C240" s="717"/>
      <c r="D240" s="717"/>
      <c r="E240" s="717"/>
      <c r="F240" s="717"/>
      <c r="G240" s="717"/>
      <c r="H240" s="717"/>
      <c r="I240" s="717"/>
      <c r="J240" s="408">
        <v>4556463.5599999996</v>
      </c>
      <c r="K240" s="320" t="s">
        <v>360</v>
      </c>
      <c r="N240" s="409">
        <f>L229+N229+N238</f>
        <v>3138027.229451471</v>
      </c>
    </row>
    <row r="241" spans="1:12" s="321" customFormat="1" ht="18.75" customHeight="1">
      <c r="A241" s="489" t="s">
        <v>359</v>
      </c>
      <c r="B241" s="489"/>
      <c r="C241" s="489"/>
      <c r="D241" s="489"/>
      <c r="E241" s="489"/>
      <c r="F241" s="489"/>
      <c r="G241" s="489"/>
      <c r="H241" s="489"/>
      <c r="I241" s="489"/>
      <c r="J241" s="410">
        <f>3025.6+J233</f>
        <v>90543.540000000008</v>
      </c>
      <c r="K241" s="362"/>
    </row>
    <row r="242" spans="1:12" s="321" customFormat="1" ht="16.5" customHeight="1">
      <c r="A242" s="489" t="s">
        <v>422</v>
      </c>
      <c r="B242" s="489"/>
      <c r="C242" s="489"/>
      <c r="D242" s="489"/>
      <c r="E242" s="489"/>
      <c r="F242" s="489"/>
      <c r="G242" s="489"/>
      <c r="H242" s="489"/>
      <c r="I242" s="489"/>
      <c r="J242" s="410">
        <v>16278.87</v>
      </c>
      <c r="K242" s="362"/>
      <c r="L242" s="407">
        <f>J236+J237</f>
        <v>154015.28</v>
      </c>
    </row>
    <row r="243" spans="1:12" s="321" customFormat="1" ht="16.5" customHeight="1">
      <c r="A243" s="489" t="s">
        <v>435</v>
      </c>
      <c r="B243" s="489"/>
      <c r="C243" s="489"/>
      <c r="D243" s="489"/>
      <c r="E243" s="489"/>
      <c r="F243" s="489"/>
      <c r="G243" s="489"/>
      <c r="H243" s="489"/>
      <c r="I243" s="489"/>
      <c r="J243" s="410">
        <v>154015.28</v>
      </c>
      <c r="K243" s="362"/>
    </row>
    <row r="244" spans="1:12" s="321" customFormat="1" ht="17.25" customHeight="1" thickBot="1">
      <c r="A244" s="718" t="s">
        <v>439</v>
      </c>
      <c r="B244" s="718"/>
      <c r="C244" s="718"/>
      <c r="D244" s="718"/>
      <c r="E244" s="718"/>
      <c r="F244" s="718"/>
      <c r="G244" s="718"/>
      <c r="H244" s="718"/>
      <c r="I244" s="718"/>
      <c r="J244" s="411">
        <v>0</v>
      </c>
      <c r="K244" s="362"/>
    </row>
    <row r="245" spans="1:12" s="413" customFormat="1" ht="19.5" customHeight="1" thickBot="1">
      <c r="A245" s="719" t="s">
        <v>436</v>
      </c>
      <c r="B245" s="720"/>
      <c r="C245" s="720"/>
      <c r="D245" s="720"/>
      <c r="E245" s="720"/>
      <c r="F245" s="720"/>
      <c r="G245" s="720"/>
      <c r="H245" s="720"/>
      <c r="I245" s="720"/>
      <c r="J245" s="412">
        <f>SUM(J240:J244)</f>
        <v>4817301.25</v>
      </c>
      <c r="K245" s="366"/>
    </row>
    <row r="246" spans="1:12" s="25" customFormat="1" ht="72" customHeight="1">
      <c r="A246" s="721" t="s">
        <v>374</v>
      </c>
      <c r="B246" s="722"/>
      <c r="C246" s="722"/>
      <c r="D246" s="722"/>
      <c r="E246" s="722"/>
      <c r="F246" s="722"/>
      <c r="G246" s="722"/>
      <c r="H246" s="722"/>
      <c r="I246" s="722"/>
      <c r="J246" s="723"/>
      <c r="K246" s="365"/>
    </row>
    <row r="247" spans="1:12" ht="30.75" customHeight="1">
      <c r="A247" s="571" t="s">
        <v>123</v>
      </c>
      <c r="B247" s="571"/>
      <c r="C247" s="571"/>
      <c r="D247" s="571"/>
      <c r="E247" s="571"/>
      <c r="F247" s="571"/>
      <c r="G247" s="571"/>
      <c r="H247" s="571"/>
      <c r="I247" s="571"/>
      <c r="J247" s="571"/>
    </row>
    <row r="248" spans="1:12" ht="20.25" customHeight="1">
      <c r="A248" s="607" t="s">
        <v>180</v>
      </c>
      <c r="B248" s="607"/>
      <c r="C248" s="607"/>
      <c r="D248" s="607"/>
      <c r="E248" s="607"/>
      <c r="F248" s="607"/>
      <c r="G248" s="607"/>
      <c r="H248" s="607"/>
      <c r="I248" s="607"/>
      <c r="J248" s="607"/>
    </row>
    <row r="249" spans="1:12" s="25" customFormat="1" ht="24" customHeight="1">
      <c r="A249" s="24" t="s">
        <v>363</v>
      </c>
      <c r="B249"/>
      <c r="C249"/>
      <c r="D249"/>
      <c r="E249"/>
      <c r="F249" s="2"/>
      <c r="G249"/>
      <c r="H249" s="3"/>
      <c r="I249" s="4"/>
      <c r="J249" s="6"/>
      <c r="K249" s="365"/>
    </row>
    <row r="250" spans="1:12" s="25" customFormat="1" ht="18">
      <c r="A250" s="510" t="s">
        <v>25</v>
      </c>
      <c r="B250" s="510" t="s">
        <v>26</v>
      </c>
      <c r="C250" s="536" t="s">
        <v>27</v>
      </c>
      <c r="D250" s="537"/>
      <c r="E250" s="512" t="s">
        <v>126</v>
      </c>
      <c r="F250" s="595" t="s">
        <v>127</v>
      </c>
      <c r="G250" s="510" t="s">
        <v>30</v>
      </c>
      <c r="H250" s="539" t="s">
        <v>128</v>
      </c>
      <c r="I250" s="112" t="s">
        <v>129</v>
      </c>
      <c r="J250" s="550" t="s">
        <v>33</v>
      </c>
      <c r="K250" s="368"/>
    </row>
    <row r="251" spans="1:12" s="25" customFormat="1" ht="18">
      <c r="A251" s="513"/>
      <c r="B251" s="513"/>
      <c r="C251" s="26" t="s">
        <v>34</v>
      </c>
      <c r="D251" s="26" t="s">
        <v>35</v>
      </c>
      <c r="E251" s="538"/>
      <c r="F251" s="596"/>
      <c r="G251" s="513"/>
      <c r="H251" s="540"/>
      <c r="I251" s="113" t="s">
        <v>130</v>
      </c>
      <c r="J251" s="551"/>
      <c r="K251" s="363"/>
    </row>
    <row r="252" spans="1:12" s="25" customFormat="1" ht="19.5" customHeight="1">
      <c r="A252" s="598" t="s">
        <v>182</v>
      </c>
      <c r="B252" s="28">
        <v>147</v>
      </c>
      <c r="C252" s="28">
        <v>20</v>
      </c>
      <c r="D252" s="28">
        <v>1</v>
      </c>
      <c r="E252" s="28">
        <v>1</v>
      </c>
      <c r="F252" s="28" t="s">
        <v>134</v>
      </c>
      <c r="G252" s="28">
        <v>4</v>
      </c>
      <c r="H252" s="36" t="s">
        <v>183</v>
      </c>
      <c r="I252" s="33">
        <v>89.088815092936414</v>
      </c>
      <c r="J252" s="34">
        <f t="shared" ref="J252:J262" si="2">I252*100</f>
        <v>8908.881509293642</v>
      </c>
      <c r="K252" s="363"/>
    </row>
    <row r="253" spans="1:12" s="25" customFormat="1" ht="19.5" customHeight="1">
      <c r="A253" s="599"/>
      <c r="B253" s="26"/>
      <c r="C253" s="28">
        <v>20</v>
      </c>
      <c r="D253" s="28">
        <v>2</v>
      </c>
      <c r="E253" s="28">
        <v>1</v>
      </c>
      <c r="F253" s="28" t="s">
        <v>134</v>
      </c>
      <c r="G253" s="28">
        <v>2</v>
      </c>
      <c r="H253" s="36" t="s">
        <v>184</v>
      </c>
      <c r="I253" s="33">
        <v>48.288720064866986</v>
      </c>
      <c r="J253" s="34">
        <f t="shared" si="2"/>
        <v>4828.8720064866984</v>
      </c>
      <c r="K253" s="363"/>
    </row>
    <row r="254" spans="1:12" s="27" customFormat="1" ht="35.25" customHeight="1">
      <c r="A254" s="599"/>
      <c r="B254" s="26"/>
      <c r="C254" s="28">
        <v>20</v>
      </c>
      <c r="D254" s="28">
        <v>3</v>
      </c>
      <c r="E254" s="28">
        <v>1</v>
      </c>
      <c r="F254" s="28" t="s">
        <v>185</v>
      </c>
      <c r="G254" s="28">
        <v>2</v>
      </c>
      <c r="H254" s="36" t="s">
        <v>186</v>
      </c>
      <c r="I254" s="33">
        <v>103.6</v>
      </c>
      <c r="J254" s="34">
        <f t="shared" si="2"/>
        <v>10360</v>
      </c>
      <c r="K254" s="363"/>
    </row>
    <row r="255" spans="1:12" s="27" customFormat="1" ht="23.1" customHeight="1">
      <c r="A255" s="599"/>
      <c r="B255" s="26"/>
      <c r="C255" s="28">
        <v>20</v>
      </c>
      <c r="D255" s="28">
        <v>4</v>
      </c>
      <c r="E255" s="28">
        <v>1</v>
      </c>
      <c r="F255" s="28" t="s">
        <v>136</v>
      </c>
      <c r="G255" s="28">
        <v>4</v>
      </c>
      <c r="H255" s="36" t="s">
        <v>187</v>
      </c>
      <c r="I255" s="33">
        <v>154.93706972684595</v>
      </c>
      <c r="J255" s="34">
        <f t="shared" si="2"/>
        <v>15493.706972684595</v>
      </c>
      <c r="K255" s="363"/>
    </row>
    <row r="256" spans="1:12" s="27" customFormat="1" ht="23.1" customHeight="1">
      <c r="A256" s="599"/>
      <c r="B256" s="26"/>
      <c r="C256" s="28">
        <v>20</v>
      </c>
      <c r="D256" s="28">
        <v>5</v>
      </c>
      <c r="E256" s="28">
        <v>1</v>
      </c>
      <c r="F256" s="28" t="s">
        <v>136</v>
      </c>
      <c r="G256" s="28">
        <v>4</v>
      </c>
      <c r="H256" s="36" t="s">
        <v>188</v>
      </c>
      <c r="I256" s="33">
        <v>147.19021624050364</v>
      </c>
      <c r="J256" s="34">
        <f t="shared" si="2"/>
        <v>14719.021624050365</v>
      </c>
      <c r="K256" s="363"/>
    </row>
    <row r="257" spans="1:11" s="27" customFormat="1" ht="23.1" customHeight="1">
      <c r="A257" s="599"/>
      <c r="B257" s="26"/>
      <c r="C257" s="28">
        <v>20</v>
      </c>
      <c r="D257" s="28">
        <v>6</v>
      </c>
      <c r="E257" s="28">
        <v>1</v>
      </c>
      <c r="F257" s="28" t="s">
        <v>136</v>
      </c>
      <c r="G257" s="28">
        <v>3</v>
      </c>
      <c r="H257" s="36" t="s">
        <v>189</v>
      </c>
      <c r="I257" s="33">
        <v>64.402175316458965</v>
      </c>
      <c r="J257" s="34">
        <f t="shared" si="2"/>
        <v>6440.2175316458961</v>
      </c>
      <c r="K257" s="363"/>
    </row>
    <row r="258" spans="1:11" s="27" customFormat="1" ht="23.1" customHeight="1">
      <c r="A258" s="599"/>
      <c r="B258" s="26"/>
      <c r="C258" s="28">
        <v>20</v>
      </c>
      <c r="D258" s="28">
        <v>7</v>
      </c>
      <c r="E258" s="28">
        <v>1</v>
      </c>
      <c r="F258" s="28" t="s">
        <v>134</v>
      </c>
      <c r="G258" s="28">
        <v>2</v>
      </c>
      <c r="H258" s="36" t="s">
        <v>190</v>
      </c>
      <c r="I258" s="33">
        <v>76.693849514788738</v>
      </c>
      <c r="J258" s="34">
        <f t="shared" si="2"/>
        <v>7669.3849514788735</v>
      </c>
      <c r="K258" s="363"/>
    </row>
    <row r="259" spans="1:11" s="27" customFormat="1" ht="23.1" customHeight="1">
      <c r="A259" s="599"/>
      <c r="B259" s="26"/>
      <c r="C259" s="28">
        <v>20</v>
      </c>
      <c r="D259" s="28">
        <v>8</v>
      </c>
      <c r="E259" s="28">
        <v>1</v>
      </c>
      <c r="F259" s="28" t="s">
        <v>136</v>
      </c>
      <c r="G259" s="28">
        <v>2</v>
      </c>
      <c r="H259" s="36" t="s">
        <v>191</v>
      </c>
      <c r="I259" s="33">
        <v>57.636589938386692</v>
      </c>
      <c r="J259" s="34">
        <f t="shared" si="2"/>
        <v>5763.6589938386696</v>
      </c>
      <c r="K259" s="363"/>
    </row>
    <row r="260" spans="1:11" s="27" customFormat="1" ht="23.1" customHeight="1">
      <c r="A260" s="599"/>
      <c r="B260" s="26"/>
      <c r="C260" s="28">
        <v>20</v>
      </c>
      <c r="D260" s="28">
        <v>9</v>
      </c>
      <c r="E260" s="28">
        <v>1</v>
      </c>
      <c r="F260" s="28" t="s">
        <v>134</v>
      </c>
      <c r="G260" s="28">
        <v>3</v>
      </c>
      <c r="H260" s="36" t="s">
        <v>192</v>
      </c>
      <c r="I260" s="33">
        <v>62.801158929281556</v>
      </c>
      <c r="J260" s="34">
        <f t="shared" si="2"/>
        <v>6280.1158929281555</v>
      </c>
      <c r="K260" s="363"/>
    </row>
    <row r="261" spans="1:11" s="27" customFormat="1" ht="23.1" customHeight="1">
      <c r="A261" s="599"/>
      <c r="B261" s="26"/>
      <c r="C261" s="28">
        <v>20</v>
      </c>
      <c r="D261" s="28">
        <v>10</v>
      </c>
      <c r="E261" s="28">
        <v>1</v>
      </c>
      <c r="F261" s="28" t="s">
        <v>134</v>
      </c>
      <c r="G261" s="28">
        <v>4</v>
      </c>
      <c r="H261" s="36" t="s">
        <v>193</v>
      </c>
      <c r="I261" s="33">
        <v>178.17763018587283</v>
      </c>
      <c r="J261" s="34">
        <f>I261*100</f>
        <v>17817.763018587284</v>
      </c>
      <c r="K261" s="363"/>
    </row>
    <row r="262" spans="1:11" s="27" customFormat="1" ht="23.1" customHeight="1">
      <c r="A262" s="599"/>
      <c r="B262" s="26"/>
      <c r="C262" s="28">
        <v>20</v>
      </c>
      <c r="D262" s="28">
        <v>11</v>
      </c>
      <c r="E262" s="28">
        <v>1</v>
      </c>
      <c r="F262" s="28" t="s">
        <v>134</v>
      </c>
      <c r="G262" s="28">
        <v>4</v>
      </c>
      <c r="H262" s="36" t="s">
        <v>194</v>
      </c>
      <c r="I262" s="33">
        <v>42.607694174882639</v>
      </c>
      <c r="J262" s="34">
        <f t="shared" si="2"/>
        <v>4260.7694174882636</v>
      </c>
      <c r="K262" s="363"/>
    </row>
    <row r="263" spans="1:11" s="27" customFormat="1" ht="23.1" customHeight="1">
      <c r="A263" s="599"/>
      <c r="B263" s="26"/>
      <c r="C263" s="28">
        <v>20</v>
      </c>
      <c r="D263" s="48">
        <v>12</v>
      </c>
      <c r="E263" s="28">
        <v>1</v>
      </c>
      <c r="F263" s="28" t="s">
        <v>166</v>
      </c>
      <c r="G263" s="28">
        <v>1</v>
      </c>
      <c r="H263" s="36" t="s">
        <v>195</v>
      </c>
      <c r="I263" s="33">
        <v>112965.53</v>
      </c>
      <c r="J263" s="34">
        <f>I263*100</f>
        <v>11296553</v>
      </c>
      <c r="K263" s="363"/>
    </row>
    <row r="264" spans="1:11" s="27" customFormat="1" ht="31.5" customHeight="1">
      <c r="A264" s="599"/>
      <c r="B264" s="26"/>
      <c r="C264" s="28">
        <v>57</v>
      </c>
      <c r="D264" s="72"/>
      <c r="E264" s="26"/>
      <c r="F264" s="26"/>
      <c r="G264" s="26"/>
      <c r="H264" s="337" t="s">
        <v>196</v>
      </c>
      <c r="I264" s="33">
        <v>0</v>
      </c>
      <c r="J264" s="34">
        <v>0</v>
      </c>
      <c r="K264" s="363"/>
    </row>
    <row r="265" spans="1:11" s="27" customFormat="1" ht="23.1" customHeight="1">
      <c r="A265" s="599"/>
      <c r="B265" s="26"/>
      <c r="C265" s="28">
        <v>58</v>
      </c>
      <c r="D265" s="72"/>
      <c r="E265" s="26"/>
      <c r="F265" s="26"/>
      <c r="G265" s="26"/>
      <c r="H265" s="28" t="s">
        <v>197</v>
      </c>
      <c r="I265" s="33">
        <v>0</v>
      </c>
      <c r="J265" s="34">
        <v>0</v>
      </c>
      <c r="K265" s="363"/>
    </row>
    <row r="266" spans="1:11" s="27" customFormat="1" ht="23.1" customHeight="1">
      <c r="A266" s="599"/>
      <c r="B266" s="26"/>
      <c r="C266" s="28">
        <v>60</v>
      </c>
      <c r="D266" s="72"/>
      <c r="E266" s="26"/>
      <c r="F266" s="26"/>
      <c r="G266" s="26"/>
      <c r="H266" s="28" t="s">
        <v>197</v>
      </c>
      <c r="I266" s="33">
        <v>0</v>
      </c>
      <c r="J266" s="34">
        <v>0</v>
      </c>
      <c r="K266" s="363"/>
    </row>
    <row r="267" spans="1:11" s="27" customFormat="1" ht="31.5" customHeight="1">
      <c r="A267" s="599"/>
      <c r="B267" s="26"/>
      <c r="C267" s="28">
        <v>61</v>
      </c>
      <c r="D267" s="48">
        <v>2</v>
      </c>
      <c r="E267" s="26"/>
      <c r="F267" s="26"/>
      <c r="G267" s="26"/>
      <c r="H267" s="28" t="s">
        <v>197</v>
      </c>
      <c r="I267" s="33">
        <v>0</v>
      </c>
      <c r="J267" s="34">
        <v>0</v>
      </c>
      <c r="K267" s="363"/>
    </row>
    <row r="268" spans="1:11" s="27" customFormat="1" ht="21" customHeight="1">
      <c r="A268" s="599"/>
      <c r="B268" s="26"/>
      <c r="C268" s="28">
        <v>62</v>
      </c>
      <c r="D268" s="72"/>
      <c r="E268" s="26"/>
      <c r="F268" s="26"/>
      <c r="G268" s="26"/>
      <c r="H268" s="28" t="s">
        <v>197</v>
      </c>
      <c r="I268" s="33">
        <v>0</v>
      </c>
      <c r="J268" s="34">
        <v>0</v>
      </c>
      <c r="K268" s="363"/>
    </row>
    <row r="269" spans="1:11" s="27" customFormat="1" ht="21" customHeight="1">
      <c r="A269" s="599"/>
      <c r="B269" s="26"/>
      <c r="C269" s="28">
        <v>63</v>
      </c>
      <c r="D269" s="72"/>
      <c r="E269" s="26"/>
      <c r="F269" s="26"/>
      <c r="G269" s="26"/>
      <c r="H269" s="28" t="s">
        <v>197</v>
      </c>
      <c r="I269" s="33">
        <v>0</v>
      </c>
      <c r="J269" s="34">
        <v>0</v>
      </c>
      <c r="K269" s="363"/>
    </row>
    <row r="270" spans="1:11" s="27" customFormat="1" ht="21" customHeight="1">
      <c r="A270" s="599"/>
      <c r="B270" s="26"/>
      <c r="C270" s="28">
        <v>64</v>
      </c>
      <c r="D270" s="72"/>
      <c r="E270" s="26"/>
      <c r="F270" s="26"/>
      <c r="G270" s="26"/>
      <c r="H270" s="28" t="s">
        <v>197</v>
      </c>
      <c r="I270" s="33">
        <v>0</v>
      </c>
      <c r="J270" s="34">
        <v>0</v>
      </c>
      <c r="K270" s="363"/>
    </row>
    <row r="271" spans="1:11" s="27" customFormat="1" ht="21" customHeight="1">
      <c r="A271" s="599"/>
      <c r="B271" s="26"/>
      <c r="C271" s="28">
        <v>110</v>
      </c>
      <c r="D271" s="72"/>
      <c r="E271" s="26"/>
      <c r="F271" s="26"/>
      <c r="G271" s="26"/>
      <c r="H271" s="28" t="s">
        <v>197</v>
      </c>
      <c r="I271" s="33">
        <v>0</v>
      </c>
      <c r="J271" s="34">
        <v>0</v>
      </c>
      <c r="K271" s="363"/>
    </row>
    <row r="272" spans="1:11" s="27" customFormat="1" ht="18">
      <c r="A272" s="600"/>
      <c r="B272" s="26"/>
      <c r="C272" s="28">
        <v>111</v>
      </c>
      <c r="D272" s="72"/>
      <c r="E272" s="26"/>
      <c r="F272" s="26"/>
      <c r="G272" s="26"/>
      <c r="H272" s="28" t="s">
        <v>197</v>
      </c>
      <c r="I272" s="33">
        <v>0</v>
      </c>
      <c r="J272" s="34">
        <v>0</v>
      </c>
      <c r="K272" s="363"/>
    </row>
    <row r="273" spans="1:11" s="27" customFormat="1" ht="36" customHeight="1">
      <c r="A273" s="661" t="s">
        <v>198</v>
      </c>
      <c r="B273" s="661"/>
      <c r="C273" s="661"/>
      <c r="D273" s="661"/>
      <c r="E273" s="661"/>
      <c r="F273" s="661"/>
      <c r="G273" s="661"/>
      <c r="H273" s="661"/>
      <c r="I273" s="123"/>
      <c r="J273" s="34">
        <f>SUM(J252:J272)</f>
        <v>11399095.391918482</v>
      </c>
      <c r="K273" s="365"/>
    </row>
    <row r="274" spans="1:11" s="27" customFormat="1" ht="11.1" customHeight="1">
      <c r="A274" s="50"/>
      <c r="B274" s="50"/>
      <c r="C274" s="50"/>
      <c r="D274" s="50"/>
      <c r="E274" s="50"/>
      <c r="F274" s="50"/>
      <c r="G274" s="50"/>
      <c r="H274" s="50"/>
      <c r="I274" s="129"/>
      <c r="J274" s="53"/>
      <c r="K274" s="365"/>
    </row>
    <row r="275" spans="1:11" s="27" customFormat="1" ht="20.25">
      <c r="A275" s="683" t="s">
        <v>123</v>
      </c>
      <c r="B275" s="683"/>
      <c r="C275" s="683"/>
      <c r="D275" s="683"/>
      <c r="E275" s="683"/>
      <c r="F275" s="683"/>
      <c r="G275" s="683"/>
      <c r="H275" s="683"/>
      <c r="I275" s="683"/>
      <c r="J275" s="683"/>
      <c r="K275" s="365"/>
    </row>
    <row r="276" spans="1:11" ht="18" customHeight="1">
      <c r="A276" s="607" t="s">
        <v>199</v>
      </c>
      <c r="B276" s="607"/>
      <c r="C276" s="607"/>
      <c r="D276" s="607"/>
      <c r="E276" s="607"/>
      <c r="F276" s="607"/>
      <c r="G276" s="607"/>
      <c r="H276" s="607"/>
      <c r="I276" s="607"/>
      <c r="J276" s="607"/>
    </row>
    <row r="277" spans="1:11" ht="6" customHeight="1"/>
    <row r="278" spans="1:11">
      <c r="A278" s="24" t="s">
        <v>181</v>
      </c>
    </row>
    <row r="279" spans="1:11" ht="18">
      <c r="A279" s="510" t="s">
        <v>25</v>
      </c>
      <c r="B279" s="510" t="s">
        <v>26</v>
      </c>
      <c r="C279" s="536" t="s">
        <v>27</v>
      </c>
      <c r="D279" s="537"/>
      <c r="E279" s="512" t="s">
        <v>126</v>
      </c>
      <c r="F279" s="595" t="s">
        <v>127</v>
      </c>
      <c r="G279" s="510" t="s">
        <v>30</v>
      </c>
      <c r="H279" s="539" t="s">
        <v>128</v>
      </c>
      <c r="I279" s="112" t="s">
        <v>129</v>
      </c>
      <c r="J279" s="550" t="s">
        <v>33</v>
      </c>
      <c r="K279" s="368"/>
    </row>
    <row r="280" spans="1:11" ht="18">
      <c r="A280" s="513"/>
      <c r="B280" s="513"/>
      <c r="C280" s="26" t="s">
        <v>34</v>
      </c>
      <c r="D280" s="26" t="s">
        <v>35</v>
      </c>
      <c r="E280" s="538"/>
      <c r="F280" s="596"/>
      <c r="G280" s="513"/>
      <c r="H280" s="540"/>
      <c r="I280" s="113" t="s">
        <v>130</v>
      </c>
      <c r="J280" s="551"/>
      <c r="K280" s="363"/>
    </row>
    <row r="281" spans="1:11" s="25" customFormat="1" ht="15" customHeight="1">
      <c r="A281" s="685" t="s">
        <v>200</v>
      </c>
      <c r="B281" s="686"/>
      <c r="C281" s="686"/>
      <c r="D281" s="686"/>
      <c r="E281" s="686"/>
      <c r="F281" s="686"/>
      <c r="G281" s="686"/>
      <c r="H281" s="686"/>
      <c r="I281" s="687"/>
      <c r="J281" s="34">
        <f>J273</f>
        <v>11399095.391918482</v>
      </c>
      <c r="K281" s="363"/>
    </row>
    <row r="282" spans="1:11" s="25" customFormat="1" ht="14.25" customHeight="1">
      <c r="A282" s="598" t="s">
        <v>182</v>
      </c>
      <c r="B282" s="122">
        <v>147</v>
      </c>
      <c r="C282" s="122">
        <v>112</v>
      </c>
      <c r="D282" s="121"/>
      <c r="E282" s="122"/>
      <c r="F282" s="122"/>
      <c r="G282" s="122"/>
      <c r="H282" s="418" t="s">
        <v>201</v>
      </c>
      <c r="I282" s="33">
        <v>0</v>
      </c>
      <c r="J282" s="66">
        <v>0</v>
      </c>
      <c r="K282" s="363"/>
    </row>
    <row r="283" spans="1:11" s="27" customFormat="1" ht="14.25" customHeight="1">
      <c r="A283" s="599"/>
      <c r="B283" s="122"/>
      <c r="C283" s="122">
        <v>113</v>
      </c>
      <c r="D283" s="121"/>
      <c r="E283" s="122"/>
      <c r="F283" s="122"/>
      <c r="G283" s="122"/>
      <c r="H283" s="122" t="s">
        <v>197</v>
      </c>
      <c r="I283" s="33">
        <v>0</v>
      </c>
      <c r="J283" s="66">
        <v>0</v>
      </c>
      <c r="K283" s="363"/>
    </row>
    <row r="284" spans="1:11" s="27" customFormat="1" ht="14.25" customHeight="1">
      <c r="A284" s="599"/>
      <c r="B284" s="122"/>
      <c r="C284" s="122">
        <v>114</v>
      </c>
      <c r="D284" s="121"/>
      <c r="E284" s="122"/>
      <c r="F284" s="122"/>
      <c r="G284" s="122"/>
      <c r="H284" s="122" t="s">
        <v>197</v>
      </c>
      <c r="I284" s="33">
        <v>0</v>
      </c>
      <c r="J284" s="66">
        <v>0</v>
      </c>
      <c r="K284" s="363"/>
    </row>
    <row r="285" spans="1:11" s="27" customFormat="1" ht="14.25" customHeight="1">
      <c r="A285" s="599"/>
      <c r="B285" s="122"/>
      <c r="C285" s="122">
        <v>115</v>
      </c>
      <c r="D285" s="121"/>
      <c r="E285" s="122"/>
      <c r="F285" s="122"/>
      <c r="G285" s="122"/>
      <c r="H285" s="122" t="s">
        <v>197</v>
      </c>
      <c r="I285" s="33">
        <v>0</v>
      </c>
      <c r="J285" s="66">
        <v>0</v>
      </c>
      <c r="K285" s="363"/>
    </row>
    <row r="286" spans="1:11" s="27" customFormat="1" ht="14.25" customHeight="1">
      <c r="A286" s="599"/>
      <c r="B286" s="122"/>
      <c r="C286" s="122">
        <v>116</v>
      </c>
      <c r="D286" s="121"/>
      <c r="E286" s="122"/>
      <c r="F286" s="122"/>
      <c r="G286" s="122"/>
      <c r="H286" s="122" t="s">
        <v>197</v>
      </c>
      <c r="I286" s="33">
        <v>0</v>
      </c>
      <c r="J286" s="66">
        <v>0</v>
      </c>
      <c r="K286" s="363"/>
    </row>
    <row r="287" spans="1:11" s="27" customFormat="1" ht="14.25" customHeight="1">
      <c r="A287" s="599"/>
      <c r="B287" s="122"/>
      <c r="C287" s="122">
        <v>117</v>
      </c>
      <c r="D287" s="121"/>
      <c r="E287" s="122"/>
      <c r="F287" s="122"/>
      <c r="G287" s="122"/>
      <c r="H287" s="122" t="s">
        <v>197</v>
      </c>
      <c r="I287" s="33">
        <v>0</v>
      </c>
      <c r="J287" s="66">
        <v>0</v>
      </c>
      <c r="K287" s="363"/>
    </row>
    <row r="288" spans="1:11" s="27" customFormat="1" ht="14.25" customHeight="1">
      <c r="A288" s="599"/>
      <c r="B288" s="122"/>
      <c r="C288" s="122">
        <v>118</v>
      </c>
      <c r="D288" s="121"/>
      <c r="E288" s="122"/>
      <c r="F288" s="122"/>
      <c r="G288" s="122"/>
      <c r="H288" s="122" t="s">
        <v>197</v>
      </c>
      <c r="I288" s="33">
        <v>0</v>
      </c>
      <c r="J288" s="66">
        <v>0</v>
      </c>
      <c r="K288" s="363"/>
    </row>
    <row r="289" spans="1:13" s="27" customFormat="1" ht="14.25" customHeight="1">
      <c r="A289" s="599"/>
      <c r="B289" s="122"/>
      <c r="C289" s="122">
        <v>119</v>
      </c>
      <c r="D289" s="121"/>
      <c r="E289" s="122"/>
      <c r="F289" s="122"/>
      <c r="G289" s="122"/>
      <c r="H289" s="122" t="s">
        <v>197</v>
      </c>
      <c r="I289" s="33">
        <v>0</v>
      </c>
      <c r="J289" s="66">
        <v>0</v>
      </c>
      <c r="K289" s="363"/>
    </row>
    <row r="290" spans="1:13" s="27" customFormat="1" ht="14.25" customHeight="1">
      <c r="A290" s="599"/>
      <c r="B290" s="122"/>
      <c r="C290" s="122">
        <v>401</v>
      </c>
      <c r="D290" s="121"/>
      <c r="E290" s="122"/>
      <c r="F290" s="122"/>
      <c r="G290" s="122"/>
      <c r="H290" s="122" t="s">
        <v>197</v>
      </c>
      <c r="I290" s="33">
        <v>0</v>
      </c>
      <c r="J290" s="66">
        <v>0</v>
      </c>
      <c r="K290" s="363"/>
    </row>
    <row r="291" spans="1:13" s="27" customFormat="1" ht="14.25" customHeight="1">
      <c r="A291" s="599"/>
      <c r="B291" s="122"/>
      <c r="C291" s="122">
        <v>402</v>
      </c>
      <c r="D291" s="121"/>
      <c r="E291" s="122"/>
      <c r="F291" s="122"/>
      <c r="G291" s="122"/>
      <c r="H291" s="122" t="s">
        <v>197</v>
      </c>
      <c r="I291" s="33">
        <v>0</v>
      </c>
      <c r="J291" s="66">
        <v>0</v>
      </c>
      <c r="K291" s="363"/>
    </row>
    <row r="292" spans="1:13" s="27" customFormat="1" ht="14.25" customHeight="1">
      <c r="A292" s="599"/>
      <c r="B292" s="122"/>
      <c r="C292" s="122">
        <v>61</v>
      </c>
      <c r="D292" s="122">
        <v>1</v>
      </c>
      <c r="E292" s="122">
        <v>1</v>
      </c>
      <c r="F292" s="122" t="s">
        <v>134</v>
      </c>
      <c r="G292" s="122">
        <v>2</v>
      </c>
      <c r="H292" s="122" t="s">
        <v>175</v>
      </c>
      <c r="I292" s="33">
        <v>96.577440129733972</v>
      </c>
      <c r="J292" s="34">
        <f>I292*100</f>
        <v>9657.7440129733968</v>
      </c>
      <c r="K292" s="363"/>
    </row>
    <row r="293" spans="1:13" s="27" customFormat="1" ht="14.25" customHeight="1">
      <c r="A293" s="599"/>
      <c r="B293" s="122"/>
      <c r="C293" s="122">
        <v>116</v>
      </c>
      <c r="D293" s="122">
        <v>1</v>
      </c>
      <c r="E293" s="122">
        <v>1</v>
      </c>
      <c r="F293" s="122" t="s">
        <v>174</v>
      </c>
      <c r="G293" s="122">
        <v>10</v>
      </c>
      <c r="H293" s="122" t="s">
        <v>202</v>
      </c>
      <c r="I293" s="33">
        <v>2180.7392564053566</v>
      </c>
      <c r="J293" s="34">
        <f>I293*34</f>
        <v>74145.13471778213</v>
      </c>
      <c r="K293" s="363"/>
    </row>
    <row r="294" spans="1:13" s="27" customFormat="1" ht="14.25" customHeight="1">
      <c r="A294" s="599"/>
      <c r="B294" s="122"/>
      <c r="C294" s="122">
        <v>116</v>
      </c>
      <c r="D294" s="122">
        <v>2</v>
      </c>
      <c r="E294" s="122">
        <v>1</v>
      </c>
      <c r="F294" s="122" t="s">
        <v>132</v>
      </c>
      <c r="G294" s="122">
        <v>3</v>
      </c>
      <c r="H294" s="122" t="s">
        <v>203</v>
      </c>
      <c r="I294" s="33">
        <v>650.735692852753</v>
      </c>
      <c r="J294" s="34">
        <f>I294*100</f>
        <v>65073.569285275298</v>
      </c>
      <c r="K294" s="363"/>
      <c r="M294" s="78">
        <f>J297-11296553</f>
        <v>374464.61604528502</v>
      </c>
    </row>
    <row r="295" spans="1:13" s="27" customFormat="1" ht="14.25" customHeight="1">
      <c r="A295" s="599"/>
      <c r="B295" s="122"/>
      <c r="C295" s="122">
        <v>116</v>
      </c>
      <c r="D295" s="122">
        <v>4</v>
      </c>
      <c r="E295" s="122">
        <v>1</v>
      </c>
      <c r="F295" s="122" t="s">
        <v>132</v>
      </c>
      <c r="G295" s="122">
        <v>3</v>
      </c>
      <c r="H295" s="122" t="s">
        <v>204</v>
      </c>
      <c r="I295" s="33">
        <v>506.12776110769676</v>
      </c>
      <c r="J295" s="34">
        <f>I295*100</f>
        <v>50612.776110769679</v>
      </c>
      <c r="K295" s="363"/>
    </row>
    <row r="296" spans="1:13" s="27" customFormat="1" ht="14.25" customHeight="1">
      <c r="A296" s="285"/>
      <c r="B296" s="122"/>
      <c r="C296" s="122">
        <v>159</v>
      </c>
      <c r="D296" s="122"/>
      <c r="E296" s="122">
        <v>1</v>
      </c>
      <c r="F296" s="122" t="s">
        <v>134</v>
      </c>
      <c r="G296" s="122">
        <v>2</v>
      </c>
      <c r="H296" s="122" t="s">
        <v>352</v>
      </c>
      <c r="I296" s="33">
        <v>724.33</v>
      </c>
      <c r="J296" s="34">
        <f>I296*100</f>
        <v>72433</v>
      </c>
      <c r="K296" s="363"/>
    </row>
    <row r="297" spans="1:13" s="27" customFormat="1" ht="22.5" customHeight="1">
      <c r="A297" s="656" t="s">
        <v>205</v>
      </c>
      <c r="B297" s="657"/>
      <c r="C297" s="657"/>
      <c r="D297" s="657"/>
      <c r="E297" s="657"/>
      <c r="F297" s="657"/>
      <c r="G297" s="657"/>
      <c r="H297" s="657"/>
      <c r="I297" s="658"/>
      <c r="J297" s="34">
        <f>SUM(J281:J296)</f>
        <v>11671017.616045285</v>
      </c>
      <c r="K297" s="365"/>
    </row>
    <row r="298" spans="1:13" s="27" customFormat="1" ht="22.5" customHeight="1">
      <c r="A298" s="490" t="s">
        <v>206</v>
      </c>
      <c r="B298" s="490"/>
      <c r="C298" s="490"/>
      <c r="D298" s="490"/>
      <c r="E298" s="490"/>
      <c r="F298" s="490"/>
      <c r="G298" s="490"/>
      <c r="H298" s="490"/>
      <c r="I298" s="490"/>
      <c r="J298" s="331">
        <v>1539110.65</v>
      </c>
      <c r="K298" s="369"/>
      <c r="L298" s="453"/>
      <c r="M298" s="461">
        <f>J298-4266</f>
        <v>1534844.65</v>
      </c>
    </row>
    <row r="299" spans="1:13" s="27" customFormat="1" ht="22.5" customHeight="1">
      <c r="A299" s="606" t="s">
        <v>63</v>
      </c>
      <c r="B299" s="606"/>
      <c r="C299" s="606"/>
      <c r="D299" s="606"/>
      <c r="E299" s="606"/>
      <c r="F299" s="606"/>
      <c r="G299" s="606"/>
      <c r="H299" s="606"/>
      <c r="I299" s="606"/>
      <c r="J299" s="55">
        <f>J297+J298</f>
        <v>13210128.266045285</v>
      </c>
      <c r="K299" s="365"/>
    </row>
    <row r="300" spans="1:13" ht="68.25" customHeight="1">
      <c r="A300" s="684" t="s">
        <v>437</v>
      </c>
      <c r="B300" s="684"/>
      <c r="C300" s="684"/>
      <c r="D300" s="684"/>
      <c r="E300" s="684"/>
      <c r="F300" s="684"/>
      <c r="G300" s="684"/>
      <c r="H300" s="684"/>
      <c r="I300" s="684"/>
      <c r="J300" s="684"/>
    </row>
    <row r="301" spans="1:13" ht="17.25" customHeight="1" thickBot="1">
      <c r="A301" s="330"/>
      <c r="B301" s="330"/>
      <c r="C301" s="330"/>
      <c r="D301" s="330"/>
      <c r="E301" s="330"/>
      <c r="F301" s="330"/>
      <c r="G301" s="330"/>
      <c r="H301" s="330"/>
      <c r="I301" s="330"/>
      <c r="J301" s="330"/>
    </row>
    <row r="302" spans="1:13" s="111" customFormat="1" ht="25.5" customHeight="1" thickBot="1">
      <c r="A302" s="405" t="s">
        <v>375</v>
      </c>
      <c r="B302" s="330"/>
      <c r="C302" s="330"/>
      <c r="D302" s="330"/>
      <c r="E302" s="330"/>
      <c r="F302" s="330"/>
      <c r="G302" s="330"/>
      <c r="H302" s="330"/>
      <c r="I302" s="330"/>
      <c r="J302" s="330"/>
      <c r="K302" s="362"/>
    </row>
    <row r="303" spans="1:13" s="321" customFormat="1" ht="19.5" customHeight="1">
      <c r="A303" s="526" t="s">
        <v>358</v>
      </c>
      <c r="B303" s="527"/>
      <c r="C303" s="527"/>
      <c r="D303" s="527"/>
      <c r="E303" s="527"/>
      <c r="F303" s="527"/>
      <c r="G303" s="527"/>
      <c r="H303" s="527"/>
      <c r="I303" s="528"/>
      <c r="J303" s="394">
        <v>12932986.130000001</v>
      </c>
      <c r="K303" s="362"/>
      <c r="L303" s="409">
        <v>12932986.129999999</v>
      </c>
    </row>
    <row r="304" spans="1:13" s="321" customFormat="1" ht="18.75" customHeight="1">
      <c r="A304" s="482" t="s">
        <v>359</v>
      </c>
      <c r="B304" s="483"/>
      <c r="C304" s="483"/>
      <c r="D304" s="483"/>
      <c r="E304" s="483"/>
      <c r="F304" s="483"/>
      <c r="G304" s="483"/>
      <c r="H304" s="483"/>
      <c r="I304" s="484"/>
      <c r="J304" s="395">
        <v>0</v>
      </c>
      <c r="K304" s="362"/>
    </row>
    <row r="305" spans="1:11" s="321" customFormat="1" ht="15" customHeight="1">
      <c r="A305" s="482" t="s">
        <v>422</v>
      </c>
      <c r="B305" s="483"/>
      <c r="C305" s="483"/>
      <c r="D305" s="483"/>
      <c r="E305" s="483"/>
      <c r="F305" s="483"/>
      <c r="G305" s="483"/>
      <c r="H305" s="483"/>
      <c r="I305" s="484"/>
      <c r="J305" s="395">
        <v>272876.14</v>
      </c>
      <c r="K305" s="362"/>
    </row>
    <row r="306" spans="1:11" s="321" customFormat="1" ht="15" customHeight="1">
      <c r="A306" s="482" t="s">
        <v>435</v>
      </c>
      <c r="B306" s="483"/>
      <c r="C306" s="483"/>
      <c r="D306" s="483"/>
      <c r="E306" s="483"/>
      <c r="F306" s="483"/>
      <c r="G306" s="483"/>
      <c r="H306" s="483"/>
      <c r="I306" s="484"/>
      <c r="J306" s="395">
        <v>4266</v>
      </c>
      <c r="K306" s="362"/>
    </row>
    <row r="307" spans="1:11" s="321" customFormat="1" ht="14.25" customHeight="1" thickBot="1">
      <c r="A307" s="529" t="s">
        <v>439</v>
      </c>
      <c r="B307" s="530"/>
      <c r="C307" s="530"/>
      <c r="D307" s="530"/>
      <c r="E307" s="530"/>
      <c r="F307" s="530"/>
      <c r="G307" s="530"/>
      <c r="H307" s="530"/>
      <c r="I307" s="531"/>
      <c r="J307" s="397">
        <v>0</v>
      </c>
      <c r="K307" s="362"/>
    </row>
    <row r="308" spans="1:11" s="321" customFormat="1" ht="25.5" customHeight="1" thickBot="1">
      <c r="A308" s="633" t="s">
        <v>436</v>
      </c>
      <c r="B308" s="634"/>
      <c r="C308" s="634"/>
      <c r="D308" s="634"/>
      <c r="E308" s="634"/>
      <c r="F308" s="634"/>
      <c r="G308" s="634"/>
      <c r="H308" s="634"/>
      <c r="I308" s="635"/>
      <c r="J308" s="398">
        <f>SUM(J303:J307)</f>
        <v>13210128.270000001</v>
      </c>
      <c r="K308" s="362"/>
    </row>
    <row r="309" spans="1:11" s="427" customFormat="1" ht="8.25" customHeight="1">
      <c r="A309" s="424"/>
      <c r="B309" s="424"/>
      <c r="C309" s="424"/>
      <c r="D309" s="424"/>
      <c r="E309" s="424"/>
      <c r="F309" s="424"/>
      <c r="G309" s="424"/>
      <c r="H309" s="424"/>
      <c r="I309" s="424"/>
      <c r="J309" s="425"/>
      <c r="K309" s="426"/>
    </row>
    <row r="310" spans="1:11" ht="27.75" customHeight="1">
      <c r="A310" s="571" t="s">
        <v>123</v>
      </c>
      <c r="B310" s="571"/>
      <c r="C310" s="571"/>
      <c r="D310" s="571"/>
      <c r="E310" s="571"/>
      <c r="F310" s="571"/>
      <c r="G310" s="571"/>
      <c r="H310" s="571"/>
      <c r="I310" s="571"/>
      <c r="J310" s="571"/>
      <c r="K310" s="373"/>
    </row>
    <row r="311" spans="1:11" ht="25.5" customHeight="1">
      <c r="A311" s="607" t="s">
        <v>180</v>
      </c>
      <c r="B311" s="607"/>
      <c r="C311" s="607"/>
      <c r="D311" s="607"/>
      <c r="E311" s="607"/>
      <c r="F311" s="607"/>
      <c r="G311" s="607"/>
      <c r="H311" s="607"/>
      <c r="I311" s="607"/>
      <c r="J311" s="607"/>
      <c r="K311" s="373"/>
    </row>
    <row r="312" spans="1:11">
      <c r="A312" s="24" t="s">
        <v>207</v>
      </c>
      <c r="K312" s="373"/>
    </row>
    <row r="313" spans="1:11">
      <c r="A313" s="607" t="s">
        <v>208</v>
      </c>
      <c r="B313" s="607"/>
      <c r="C313" s="607"/>
      <c r="D313" s="607"/>
      <c r="E313" s="607"/>
      <c r="F313" s="607"/>
      <c r="G313" s="607"/>
      <c r="H313" s="607"/>
      <c r="I313" s="607"/>
      <c r="J313" s="607"/>
      <c r="K313" s="373"/>
    </row>
    <row r="314" spans="1:11" ht="21.75" customHeight="1"/>
    <row r="315" spans="1:11" ht="28.5" customHeight="1">
      <c r="A315" s="510" t="s">
        <v>25</v>
      </c>
      <c r="B315" s="510" t="s">
        <v>26</v>
      </c>
      <c r="C315" s="536" t="s">
        <v>27</v>
      </c>
      <c r="D315" s="537"/>
      <c r="E315" s="512" t="s">
        <v>126</v>
      </c>
      <c r="F315" s="595" t="s">
        <v>127</v>
      </c>
      <c r="G315" s="510" t="s">
        <v>30</v>
      </c>
      <c r="H315" s="539" t="s">
        <v>128</v>
      </c>
      <c r="I315" s="112" t="s">
        <v>129</v>
      </c>
      <c r="J315" s="550" t="s">
        <v>33</v>
      </c>
    </row>
    <row r="316" spans="1:11" ht="15.75" customHeight="1">
      <c r="A316" s="513"/>
      <c r="B316" s="513"/>
      <c r="C316" s="26" t="s">
        <v>34</v>
      </c>
      <c r="D316" s="26" t="s">
        <v>35</v>
      </c>
      <c r="E316" s="538"/>
      <c r="F316" s="596"/>
      <c r="G316" s="513"/>
      <c r="H316" s="540"/>
      <c r="I316" s="113" t="s">
        <v>130</v>
      </c>
      <c r="J316" s="551"/>
    </row>
    <row r="317" spans="1:11" ht="23.25" customHeight="1">
      <c r="A317" s="69" t="s">
        <v>209</v>
      </c>
      <c r="B317" s="28">
        <v>56</v>
      </c>
      <c r="C317" s="28">
        <v>323</v>
      </c>
      <c r="D317" s="28">
        <v>7</v>
      </c>
      <c r="E317" s="28">
        <v>2</v>
      </c>
      <c r="F317" s="28" t="s">
        <v>166</v>
      </c>
      <c r="G317" s="28" t="s">
        <v>81</v>
      </c>
      <c r="H317" s="36" t="s">
        <v>210</v>
      </c>
      <c r="I317" s="33">
        <v>13556.99</v>
      </c>
      <c r="J317" s="34">
        <f>(I317*100)</f>
        <v>1355699</v>
      </c>
    </row>
    <row r="318" spans="1:11" s="158" customFormat="1" ht="23.25" customHeight="1">
      <c r="A318" s="69" t="s">
        <v>211</v>
      </c>
      <c r="B318" s="28"/>
      <c r="C318" s="28"/>
      <c r="D318" s="28">
        <v>14</v>
      </c>
      <c r="E318" s="28">
        <v>2</v>
      </c>
      <c r="F318" s="28" t="s">
        <v>166</v>
      </c>
      <c r="G318" s="28" t="s">
        <v>81</v>
      </c>
      <c r="H318" s="36" t="s">
        <v>212</v>
      </c>
      <c r="I318" s="33">
        <v>15261.3</v>
      </c>
      <c r="J318" s="34">
        <f>(I318*100)</f>
        <v>1526130</v>
      </c>
      <c r="K318" s="365"/>
    </row>
    <row r="319" spans="1:11" s="158" customFormat="1" ht="23.25" customHeight="1">
      <c r="A319" s="69" t="s">
        <v>213</v>
      </c>
      <c r="B319" s="28"/>
      <c r="C319" s="28"/>
      <c r="D319" s="28">
        <v>19</v>
      </c>
      <c r="E319" s="28">
        <v>2</v>
      </c>
      <c r="F319" s="28" t="s">
        <v>166</v>
      </c>
      <c r="G319" s="28" t="s">
        <v>81</v>
      </c>
      <c r="H319" s="36" t="s">
        <v>214</v>
      </c>
      <c r="I319" s="33">
        <v>10504.73</v>
      </c>
      <c r="J319" s="34">
        <f>I319*100</f>
        <v>1050473</v>
      </c>
      <c r="K319" s="365"/>
    </row>
    <row r="320" spans="1:11" s="158" customFormat="1" ht="23.25" customHeight="1">
      <c r="A320" s="69" t="s">
        <v>215</v>
      </c>
      <c r="B320" s="28"/>
      <c r="C320" s="28"/>
      <c r="D320" s="28">
        <v>20</v>
      </c>
      <c r="E320" s="28">
        <v>2</v>
      </c>
      <c r="F320" s="28" t="s">
        <v>166</v>
      </c>
      <c r="G320" s="28" t="s">
        <v>81</v>
      </c>
      <c r="H320" s="36" t="s">
        <v>216</v>
      </c>
      <c r="I320" s="33">
        <v>464.81</v>
      </c>
      <c r="J320" s="34">
        <f>I320*100</f>
        <v>46481</v>
      </c>
      <c r="K320" s="368"/>
    </row>
    <row r="321" spans="1:15" s="158" customFormat="1" ht="23.25" customHeight="1">
      <c r="A321" s="69" t="s">
        <v>213</v>
      </c>
      <c r="B321" s="28"/>
      <c r="C321" s="28"/>
      <c r="D321" s="28">
        <v>21</v>
      </c>
      <c r="E321" s="28">
        <v>2</v>
      </c>
      <c r="F321" s="28" t="s">
        <v>166</v>
      </c>
      <c r="G321" s="28" t="s">
        <v>81</v>
      </c>
      <c r="H321" s="36" t="s">
        <v>217</v>
      </c>
      <c r="I321" s="33">
        <v>511.29</v>
      </c>
      <c r="J321" s="34">
        <f>I321*100</f>
        <v>51129</v>
      </c>
      <c r="K321" s="363"/>
    </row>
    <row r="322" spans="1:15" ht="18">
      <c r="A322" s="69" t="s">
        <v>215</v>
      </c>
      <c r="B322" s="28"/>
      <c r="C322" s="28"/>
      <c r="D322" s="28">
        <v>22</v>
      </c>
      <c r="E322" s="28">
        <v>2</v>
      </c>
      <c r="F322" s="28" t="s">
        <v>218</v>
      </c>
      <c r="G322" s="28" t="s">
        <v>81</v>
      </c>
      <c r="H322" s="36" t="s">
        <v>219</v>
      </c>
      <c r="I322" s="33">
        <v>1254.99</v>
      </c>
      <c r="J322" s="34">
        <f>I322*100</f>
        <v>125499</v>
      </c>
      <c r="K322" s="363"/>
    </row>
    <row r="323" spans="1:15" ht="18">
      <c r="A323" s="125"/>
      <c r="B323" s="50"/>
      <c r="C323" s="50"/>
      <c r="D323" s="50"/>
      <c r="E323" s="50"/>
      <c r="F323" s="50"/>
      <c r="G323" s="50"/>
      <c r="H323" s="606" t="s">
        <v>205</v>
      </c>
      <c r="I323" s="606"/>
      <c r="J323" s="55">
        <f>SUM(J317:J322)</f>
        <v>4155411</v>
      </c>
      <c r="K323" s="363"/>
    </row>
    <row r="324" spans="1:15" s="25" customFormat="1" ht="11.25" customHeight="1">
      <c r="A324" s="125"/>
      <c r="B324" s="50"/>
      <c r="C324" s="50"/>
      <c r="D324" s="50"/>
      <c r="E324" s="50"/>
      <c r="F324" s="50"/>
      <c r="G324" s="50"/>
      <c r="H324" s="52"/>
      <c r="I324" s="54"/>
      <c r="J324" s="53"/>
      <c r="K324" s="363"/>
    </row>
    <row r="325" spans="1:15" s="27" customFormat="1" ht="14.25" customHeight="1">
      <c r="A325" s="490" t="s">
        <v>220</v>
      </c>
      <c r="B325" s="490"/>
      <c r="C325" s="490"/>
      <c r="D325" s="490"/>
      <c r="E325" s="490"/>
      <c r="F325" s="490"/>
      <c r="G325" s="490"/>
      <c r="H325" s="490"/>
      <c r="I325" s="490"/>
      <c r="J325" s="126">
        <v>61482.01</v>
      </c>
      <c r="K325" s="363"/>
    </row>
    <row r="326" spans="1:15" s="27" customFormat="1" ht="14.25" customHeight="1">
      <c r="A326" s="490" t="s">
        <v>221</v>
      </c>
      <c r="B326" s="490"/>
      <c r="C326" s="490"/>
      <c r="D326" s="490"/>
      <c r="E326" s="490"/>
      <c r="F326" s="490"/>
      <c r="G326" s="490"/>
      <c r="H326" s="490"/>
      <c r="I326" s="490"/>
      <c r="J326" s="55">
        <v>18130.43</v>
      </c>
      <c r="K326" s="363"/>
    </row>
    <row r="327" spans="1:15" s="27" customFormat="1" ht="14.25" customHeight="1">
      <c r="A327" s="490" t="s">
        <v>222</v>
      </c>
      <c r="B327" s="490"/>
      <c r="C327" s="490"/>
      <c r="D327" s="490"/>
      <c r="E327" s="490"/>
      <c r="F327" s="490"/>
      <c r="G327" s="490"/>
      <c r="H327" s="490"/>
      <c r="I327" s="490"/>
      <c r="J327" s="55">
        <v>42253.2</v>
      </c>
      <c r="K327" s="363"/>
    </row>
    <row r="328" spans="1:15" s="27" customFormat="1" ht="14.25" customHeight="1">
      <c r="A328" s="556" t="s">
        <v>350</v>
      </c>
      <c r="B328" s="557"/>
      <c r="C328" s="557"/>
      <c r="D328" s="557"/>
      <c r="E328" s="557"/>
      <c r="F328" s="557"/>
      <c r="G328" s="557"/>
      <c r="H328" s="557"/>
      <c r="I328" s="558"/>
      <c r="J328" s="297">
        <v>53460</v>
      </c>
      <c r="K328" s="363"/>
    </row>
    <row r="329" spans="1:15" s="27" customFormat="1" ht="14.25" customHeight="1">
      <c r="A329" s="490" t="s">
        <v>389</v>
      </c>
      <c r="B329" s="490"/>
      <c r="C329" s="490"/>
      <c r="D329" s="490"/>
      <c r="E329" s="490"/>
      <c r="F329" s="490"/>
      <c r="G329" s="490"/>
      <c r="H329" s="490"/>
      <c r="I329" s="490"/>
      <c r="J329" s="55">
        <v>103245.63</v>
      </c>
      <c r="K329" s="363"/>
    </row>
    <row r="330" spans="1:15" s="27" customFormat="1" ht="14.25" customHeight="1">
      <c r="A330" s="490" t="s">
        <v>438</v>
      </c>
      <c r="B330" s="490"/>
      <c r="C330" s="490"/>
      <c r="D330" s="490"/>
      <c r="E330" s="490"/>
      <c r="F330" s="490"/>
      <c r="G330" s="490"/>
      <c r="H330" s="490"/>
      <c r="I330" s="490"/>
      <c r="J330" s="55">
        <v>8219.8799999999992</v>
      </c>
      <c r="K330" s="363"/>
      <c r="L330" s="78">
        <f>SUM(J325:J329)</f>
        <v>278571.27</v>
      </c>
    </row>
    <row r="331" spans="1:15" s="27" customFormat="1" ht="18">
      <c r="A331" s="665" t="s">
        <v>205</v>
      </c>
      <c r="B331" s="665"/>
      <c r="C331" s="665"/>
      <c r="D331" s="665"/>
      <c r="E331" s="665"/>
      <c r="F331" s="665"/>
      <c r="G331" s="665"/>
      <c r="H331" s="665"/>
      <c r="I331" s="665"/>
      <c r="J331" s="55">
        <f>SUM(J323:J330)</f>
        <v>4442202.1499999994</v>
      </c>
      <c r="K331" s="363"/>
    </row>
    <row r="332" spans="1:15" s="27" customFormat="1" ht="41.1" customHeight="1" thickBot="1">
      <c r="A332" s="691" t="s">
        <v>450</v>
      </c>
      <c r="B332" s="692"/>
      <c r="C332" s="692"/>
      <c r="D332" s="692"/>
      <c r="E332" s="692"/>
      <c r="F332" s="692"/>
      <c r="G332" s="692"/>
      <c r="H332" s="692"/>
      <c r="I332" s="692"/>
      <c r="J332" s="692"/>
      <c r="K332" s="369"/>
    </row>
    <row r="333" spans="1:15" s="111" customFormat="1" ht="25.5" customHeight="1" thickBot="1">
      <c r="A333" s="405" t="s">
        <v>407</v>
      </c>
      <c r="B333" s="353"/>
      <c r="C333" s="354"/>
      <c r="D333" s="354"/>
      <c r="E333" s="354"/>
      <c r="F333" s="354"/>
      <c r="G333" s="354"/>
      <c r="H333" s="354"/>
      <c r="I333" s="354"/>
      <c r="J333" s="354"/>
      <c r="K333" s="362"/>
    </row>
    <row r="334" spans="1:15" s="7" customFormat="1" ht="25.5" customHeight="1">
      <c r="A334" s="526" t="s">
        <v>358</v>
      </c>
      <c r="B334" s="527"/>
      <c r="C334" s="527"/>
      <c r="D334" s="527"/>
      <c r="E334" s="527"/>
      <c r="F334" s="527"/>
      <c r="G334" s="527"/>
      <c r="H334" s="527"/>
      <c r="I334" s="528"/>
      <c r="J334" s="394">
        <v>2606575.3993503489</v>
      </c>
      <c r="K334" s="320" t="s">
        <v>360</v>
      </c>
      <c r="L334" s="462"/>
      <c r="M334" s="415"/>
      <c r="O334" s="165"/>
    </row>
    <row r="335" spans="1:15" s="7" customFormat="1" ht="25.5" customHeight="1" outlineLevel="1">
      <c r="A335" s="482" t="s">
        <v>359</v>
      </c>
      <c r="B335" s="483"/>
      <c r="C335" s="483"/>
      <c r="D335" s="483"/>
      <c r="E335" s="483"/>
      <c r="F335" s="483"/>
      <c r="G335" s="483"/>
      <c r="H335" s="483"/>
      <c r="I335" s="484"/>
      <c r="J335" s="395">
        <f>+J329</f>
        <v>103245.63</v>
      </c>
      <c r="K335" s="320"/>
    </row>
    <row r="336" spans="1:15" s="7" customFormat="1" ht="25.5" customHeight="1" outlineLevel="1">
      <c r="A336" s="482" t="s">
        <v>422</v>
      </c>
      <c r="B336" s="483"/>
      <c r="C336" s="483"/>
      <c r="D336" s="483"/>
      <c r="E336" s="483"/>
      <c r="F336" s="483"/>
      <c r="G336" s="483"/>
      <c r="H336" s="483"/>
      <c r="I336" s="484"/>
      <c r="J336" s="395">
        <v>0</v>
      </c>
      <c r="K336" s="320"/>
    </row>
    <row r="337" spans="1:15" s="7" customFormat="1" ht="25.5" customHeight="1" outlineLevel="1">
      <c r="A337" s="482" t="s">
        <v>435</v>
      </c>
      <c r="B337" s="483"/>
      <c r="C337" s="483"/>
      <c r="D337" s="483"/>
      <c r="E337" s="483"/>
      <c r="F337" s="483"/>
      <c r="G337" s="483"/>
      <c r="H337" s="483"/>
      <c r="I337" s="484"/>
      <c r="J337" s="395">
        <v>8219.8799999999992</v>
      </c>
      <c r="K337" s="320"/>
    </row>
    <row r="338" spans="1:15" s="7" customFormat="1" ht="25.5" customHeight="1" thickBot="1">
      <c r="A338" s="529" t="s">
        <v>439</v>
      </c>
      <c r="B338" s="530"/>
      <c r="C338" s="530"/>
      <c r="D338" s="530"/>
      <c r="E338" s="530"/>
      <c r="F338" s="530"/>
      <c r="G338" s="530"/>
      <c r="H338" s="530"/>
      <c r="I338" s="531"/>
      <c r="J338" s="397">
        <v>0</v>
      </c>
      <c r="K338" s="362"/>
    </row>
    <row r="339" spans="1:15" s="111" customFormat="1" ht="25.5" customHeight="1">
      <c r="A339" s="588" t="s">
        <v>436</v>
      </c>
      <c r="B339" s="589"/>
      <c r="C339" s="589"/>
      <c r="D339" s="589"/>
      <c r="E339" s="589"/>
      <c r="F339" s="589"/>
      <c r="G339" s="589"/>
      <c r="H339" s="589"/>
      <c r="I339" s="590"/>
      <c r="J339" s="414">
        <f>SUM(J334:J338)</f>
        <v>2718040.9093503486</v>
      </c>
      <c r="K339" s="362"/>
      <c r="O339" s="355"/>
    </row>
    <row r="340" spans="1:15" s="111" customFormat="1" ht="63.75" customHeight="1" thickBot="1">
      <c r="A340" s="500" t="s">
        <v>376</v>
      </c>
      <c r="B340" s="501"/>
      <c r="C340" s="501"/>
      <c r="D340" s="501"/>
      <c r="E340" s="501"/>
      <c r="F340" s="501"/>
      <c r="G340" s="501"/>
      <c r="H340" s="501"/>
      <c r="I340" s="501"/>
      <c r="J340" s="502"/>
      <c r="K340" s="365"/>
    </row>
    <row r="341" spans="1:15" s="111" customFormat="1" ht="69" customHeight="1" thickTop="1" thickBot="1">
      <c r="A341" s="495" t="s">
        <v>223</v>
      </c>
      <c r="B341" s="496"/>
      <c r="C341" s="496"/>
      <c r="D341" s="496"/>
      <c r="E341" s="496"/>
      <c r="F341" s="496"/>
      <c r="G341" s="496"/>
      <c r="H341" s="496"/>
      <c r="I341" s="496"/>
      <c r="J341" s="497"/>
      <c r="K341" s="369"/>
    </row>
    <row r="342" spans="1:15" s="27" customFormat="1" ht="27" thickTop="1">
      <c r="A342" s="571" t="s">
        <v>21</v>
      </c>
      <c r="B342" s="571"/>
      <c r="C342" s="571"/>
      <c r="D342" s="571"/>
      <c r="E342" s="571"/>
      <c r="F342" s="571"/>
      <c r="G342" s="571"/>
      <c r="H342" s="571"/>
      <c r="I342" s="571"/>
      <c r="J342" s="571"/>
      <c r="K342" s="363"/>
    </row>
    <row r="343" spans="1:15" ht="48.75" customHeight="1">
      <c r="A343" s="693" t="s">
        <v>388</v>
      </c>
      <c r="B343" s="499"/>
      <c r="C343" s="499"/>
      <c r="D343" s="499"/>
      <c r="E343" s="499"/>
      <c r="F343" s="694"/>
      <c r="G343" s="694"/>
      <c r="H343" s="694"/>
      <c r="I343" s="7"/>
      <c r="J343" s="27"/>
    </row>
    <row r="344" spans="1:15">
      <c r="A344" s="499" t="s">
        <v>224</v>
      </c>
      <c r="B344" s="499"/>
      <c r="C344" s="499"/>
      <c r="D344" s="499"/>
      <c r="E344" s="499"/>
      <c r="F344" s="27"/>
      <c r="G344" s="27"/>
      <c r="H344" s="27"/>
      <c r="I344" s="7"/>
      <c r="J344" s="127"/>
    </row>
    <row r="345" spans="1:15">
      <c r="A345" s="586" t="s">
        <v>225</v>
      </c>
      <c r="B345" s="586"/>
      <c r="C345" s="586"/>
      <c r="D345" s="586"/>
      <c r="E345" s="586"/>
      <c r="F345" s="499"/>
      <c r="G345" s="499"/>
      <c r="H345" s="27"/>
      <c r="I345" s="7"/>
      <c r="J345" s="27"/>
    </row>
    <row r="346" spans="1:15" ht="28.5" customHeight="1">
      <c r="A346" s="510" t="s">
        <v>25</v>
      </c>
      <c r="B346" s="510" t="s">
        <v>26</v>
      </c>
      <c r="C346" s="536" t="s">
        <v>27</v>
      </c>
      <c r="D346" s="537"/>
      <c r="E346" s="512" t="s">
        <v>28</v>
      </c>
      <c r="F346" s="510" t="s">
        <v>29</v>
      </c>
      <c r="G346" s="510" t="s">
        <v>30</v>
      </c>
      <c r="H346" s="514" t="s">
        <v>31</v>
      </c>
      <c r="I346" s="548" t="s">
        <v>32</v>
      </c>
      <c r="J346" s="550" t="s">
        <v>33</v>
      </c>
      <c r="K346" s="363"/>
    </row>
    <row r="347" spans="1:15" ht="26.25" customHeight="1">
      <c r="A347" s="513"/>
      <c r="B347" s="513"/>
      <c r="C347" s="26" t="s">
        <v>34</v>
      </c>
      <c r="D347" s="26" t="s">
        <v>35</v>
      </c>
      <c r="E347" s="538"/>
      <c r="F347" s="513"/>
      <c r="G347" s="513"/>
      <c r="H347" s="515"/>
      <c r="I347" s="549"/>
      <c r="J347" s="551"/>
      <c r="K347" s="363"/>
    </row>
    <row r="348" spans="1:15" ht="24" customHeight="1">
      <c r="A348" s="28" t="s">
        <v>226</v>
      </c>
      <c r="B348" s="28">
        <v>8</v>
      </c>
      <c r="C348" s="28">
        <v>487</v>
      </c>
      <c r="D348" s="26"/>
      <c r="E348" s="28" t="s">
        <v>227</v>
      </c>
      <c r="F348" s="26" t="s">
        <v>228</v>
      </c>
      <c r="G348" s="28">
        <v>3</v>
      </c>
      <c r="H348" s="34">
        <f>2887/1936.27</f>
        <v>1.4910110676713475</v>
      </c>
      <c r="I348" s="33">
        <f>3412/1936.27</f>
        <v>1.7621509396933279</v>
      </c>
      <c r="J348" s="26">
        <v>0</v>
      </c>
      <c r="K348" s="363"/>
    </row>
    <row r="349" spans="1:15" ht="18">
      <c r="A349" s="499" t="s">
        <v>229</v>
      </c>
      <c r="B349" s="499"/>
      <c r="C349" s="499"/>
      <c r="D349" s="499"/>
      <c r="E349" s="499"/>
      <c r="F349" s="694"/>
      <c r="G349" s="694"/>
      <c r="H349" s="694"/>
      <c r="I349" s="7"/>
      <c r="J349" s="27"/>
      <c r="K349" s="363"/>
    </row>
    <row r="350" spans="1:15" ht="18">
      <c r="A350" s="499" t="s">
        <v>230</v>
      </c>
      <c r="B350" s="499"/>
      <c r="C350" s="499"/>
      <c r="D350" s="499"/>
      <c r="E350" s="499"/>
      <c r="F350" s="27"/>
      <c r="G350" s="27"/>
      <c r="H350" s="27"/>
      <c r="I350" s="7"/>
      <c r="J350" s="27"/>
      <c r="K350" s="363"/>
    </row>
    <row r="351" spans="1:15" ht="18">
      <c r="A351" s="499" t="s">
        <v>225</v>
      </c>
      <c r="B351" s="499"/>
      <c r="C351" s="499"/>
      <c r="D351" s="499"/>
      <c r="E351" s="499"/>
      <c r="F351" s="499"/>
      <c r="G351" s="499"/>
      <c r="H351" s="27"/>
      <c r="I351" s="7"/>
      <c r="J351" s="27"/>
      <c r="K351" s="368"/>
    </row>
    <row r="352" spans="1:15" ht="6" customHeight="1">
      <c r="A352" s="27"/>
      <c r="B352" s="27"/>
      <c r="C352" s="27"/>
      <c r="D352" s="27"/>
      <c r="E352" s="27"/>
      <c r="F352" s="27"/>
      <c r="G352" s="27"/>
      <c r="H352" s="27"/>
      <c r="I352" s="7"/>
      <c r="J352" s="27"/>
      <c r="K352" s="363"/>
    </row>
    <row r="353" spans="1:13" ht="39" customHeight="1">
      <c r="A353" s="510" t="s">
        <v>25</v>
      </c>
      <c r="B353" s="510" t="s">
        <v>26</v>
      </c>
      <c r="C353" s="536" t="s">
        <v>27</v>
      </c>
      <c r="D353" s="537"/>
      <c r="E353" s="512" t="s">
        <v>28</v>
      </c>
      <c r="F353" s="510" t="s">
        <v>29</v>
      </c>
      <c r="G353" s="510" t="s">
        <v>30</v>
      </c>
      <c r="H353" s="514" t="s">
        <v>31</v>
      </c>
      <c r="I353" s="548" t="s">
        <v>32</v>
      </c>
      <c r="J353" s="550" t="s">
        <v>33</v>
      </c>
      <c r="K353" s="378"/>
    </row>
    <row r="354" spans="1:13" s="27" customFormat="1">
      <c r="A354" s="513"/>
      <c r="B354" s="513"/>
      <c r="C354" s="26" t="s">
        <v>34</v>
      </c>
      <c r="D354" s="26" t="s">
        <v>35</v>
      </c>
      <c r="E354" s="538"/>
      <c r="F354" s="513"/>
      <c r="G354" s="513"/>
      <c r="H354" s="515"/>
      <c r="I354" s="549"/>
      <c r="J354" s="551"/>
      <c r="K354" s="379"/>
    </row>
    <row r="355" spans="1:13" s="25" customFormat="1" ht="24" customHeight="1">
      <c r="A355" s="341" t="s">
        <v>226</v>
      </c>
      <c r="B355" s="341">
        <v>8</v>
      </c>
      <c r="C355" s="341">
        <v>486</v>
      </c>
      <c r="D355" s="358"/>
      <c r="E355" s="341" t="s">
        <v>231</v>
      </c>
      <c r="F355" s="358" t="s">
        <v>40</v>
      </c>
      <c r="G355" s="341">
        <v>2</v>
      </c>
      <c r="H355" s="71">
        <f>4165/1936.27</f>
        <v>2.1510429847077113</v>
      </c>
      <c r="I355" s="70">
        <f>4165/1936.27</f>
        <v>2.1510429847077113</v>
      </c>
      <c r="J355" s="358">
        <v>0</v>
      </c>
      <c r="K355" s="363"/>
    </row>
    <row r="356" spans="1:13" s="27" customFormat="1" ht="26.25">
      <c r="A356" s="585" t="s">
        <v>232</v>
      </c>
      <c r="B356" s="585"/>
      <c r="C356" s="585"/>
      <c r="D356" s="585"/>
      <c r="E356" s="585"/>
      <c r="F356" s="585"/>
      <c r="G356" s="585"/>
      <c r="H356" s="585"/>
      <c r="I356" s="585"/>
      <c r="J356" s="585"/>
      <c r="K356" s="363"/>
    </row>
    <row r="357" spans="1:13" s="127" customFormat="1" ht="20.25" customHeight="1">
      <c r="A357" s="499" t="s">
        <v>229</v>
      </c>
      <c r="B357" s="499"/>
      <c r="C357" s="499"/>
      <c r="D357" s="499"/>
      <c r="E357" s="499"/>
      <c r="F357" s="499"/>
      <c r="G357" s="499"/>
      <c r="H357" s="499"/>
      <c r="I357" s="499"/>
      <c r="J357" s="499"/>
      <c r="K357" s="363"/>
    </row>
    <row r="358" spans="1:13" s="128" customFormat="1" ht="18">
      <c r="A358" s="499" t="s">
        <v>233</v>
      </c>
      <c r="B358" s="499"/>
      <c r="C358" s="499"/>
      <c r="D358" s="499"/>
      <c r="E358" s="499"/>
      <c r="F358" s="499"/>
      <c r="G358" s="499"/>
      <c r="H358" s="499"/>
      <c r="I358" s="499"/>
      <c r="J358" s="499"/>
      <c r="K358" s="363"/>
    </row>
    <row r="359" spans="1:13" s="27" customFormat="1" ht="18">
      <c r="A359" s="586" t="s">
        <v>364</v>
      </c>
      <c r="B359" s="586"/>
      <c r="C359" s="586"/>
      <c r="D359" s="586"/>
      <c r="E359" s="586"/>
      <c r="F359" s="586"/>
      <c r="G359" s="586"/>
      <c r="H359" s="586"/>
      <c r="I359" s="586"/>
      <c r="J359" s="586"/>
      <c r="K359" s="368"/>
    </row>
    <row r="360" spans="1:13" s="27" customFormat="1" ht="18">
      <c r="A360" s="510" t="s">
        <v>25</v>
      </c>
      <c r="B360" s="510" t="s">
        <v>26</v>
      </c>
      <c r="C360" s="536" t="s">
        <v>27</v>
      </c>
      <c r="D360" s="537"/>
      <c r="E360" s="512" t="s">
        <v>126</v>
      </c>
      <c r="F360" s="510" t="s">
        <v>127</v>
      </c>
      <c r="G360" s="510" t="s">
        <v>30</v>
      </c>
      <c r="H360" s="539" t="s">
        <v>128</v>
      </c>
      <c r="I360" s="112" t="s">
        <v>129</v>
      </c>
      <c r="J360" s="550" t="s">
        <v>33</v>
      </c>
      <c r="K360" s="363"/>
    </row>
    <row r="361" spans="1:13" s="27" customFormat="1" ht="18">
      <c r="A361" s="555"/>
      <c r="B361" s="555"/>
      <c r="C361" s="144" t="s">
        <v>34</v>
      </c>
      <c r="D361" s="144" t="s">
        <v>35</v>
      </c>
      <c r="E361" s="554"/>
      <c r="F361" s="555"/>
      <c r="G361" s="555"/>
      <c r="H361" s="568"/>
      <c r="I361" s="151" t="s">
        <v>130</v>
      </c>
      <c r="J361" s="587"/>
      <c r="K361" s="363"/>
    </row>
    <row r="362" spans="1:13" s="27" customFormat="1" ht="24" customHeight="1">
      <c r="A362" s="358" t="s">
        <v>226</v>
      </c>
      <c r="B362" s="341">
        <v>8</v>
      </c>
      <c r="C362" s="342" t="s">
        <v>234</v>
      </c>
      <c r="D362" s="358"/>
      <c r="E362" s="359" t="s">
        <v>235</v>
      </c>
      <c r="F362" s="341" t="s">
        <v>166</v>
      </c>
      <c r="G362" s="358"/>
      <c r="H362" s="59" t="s">
        <v>236</v>
      </c>
      <c r="I362" s="360" t="s">
        <v>237</v>
      </c>
      <c r="J362" s="71">
        <f>2024.51*100</f>
        <v>202451</v>
      </c>
      <c r="K362" s="365"/>
    </row>
    <row r="363" spans="1:13" s="25" customFormat="1" ht="28.5" customHeight="1" thickBot="1">
      <c r="A363" s="332"/>
      <c r="B363" s="50"/>
      <c r="C363" s="356"/>
      <c r="D363" s="127"/>
      <c r="E363" s="357"/>
      <c r="F363" s="50"/>
      <c r="G363" s="127"/>
      <c r="H363" s="52"/>
      <c r="I363" s="160"/>
      <c r="J363" s="333"/>
      <c r="K363" s="368"/>
    </row>
    <row r="364" spans="1:13" s="111" customFormat="1" ht="25.5" customHeight="1" thickBot="1">
      <c r="A364" s="405" t="s">
        <v>377</v>
      </c>
      <c r="B364" s="353"/>
      <c r="C364" s="354"/>
      <c r="D364" s="354"/>
      <c r="E364" s="354"/>
      <c r="F364" s="354"/>
      <c r="G364" s="354"/>
      <c r="H364" s="354"/>
      <c r="I364" s="354"/>
      <c r="J364" s="354"/>
      <c r="K364" s="362"/>
    </row>
    <row r="365" spans="1:13" s="7" customFormat="1" ht="25.5" customHeight="1">
      <c r="A365" s="526" t="s">
        <v>358</v>
      </c>
      <c r="B365" s="527"/>
      <c r="C365" s="527"/>
      <c r="D365" s="527"/>
      <c r="E365" s="527"/>
      <c r="F365" s="527"/>
      <c r="G365" s="527"/>
      <c r="H365" s="527"/>
      <c r="I365" s="528"/>
      <c r="J365" s="394">
        <v>228939.45590237743</v>
      </c>
      <c r="K365" s="320" t="s">
        <v>360</v>
      </c>
      <c r="M365" s="7">
        <v>228939.45590237743</v>
      </c>
    </row>
    <row r="366" spans="1:13" s="142" customFormat="1" ht="25.5" customHeight="1">
      <c r="A366" s="482" t="s">
        <v>359</v>
      </c>
      <c r="B366" s="483"/>
      <c r="C366" s="483"/>
      <c r="D366" s="483"/>
      <c r="E366" s="483"/>
      <c r="F366" s="483"/>
      <c r="G366" s="483"/>
      <c r="H366" s="483"/>
      <c r="I366" s="484"/>
      <c r="J366" s="395">
        <v>0</v>
      </c>
      <c r="K366" s="362"/>
    </row>
    <row r="367" spans="1:13" s="142" customFormat="1" ht="25.5" customHeight="1">
      <c r="A367" s="482" t="s">
        <v>422</v>
      </c>
      <c r="B367" s="483"/>
      <c r="C367" s="483"/>
      <c r="D367" s="483"/>
      <c r="E367" s="483"/>
      <c r="F367" s="483"/>
      <c r="G367" s="483"/>
      <c r="H367" s="483"/>
      <c r="I367" s="484"/>
      <c r="J367" s="395">
        <v>0</v>
      </c>
      <c r="K367" s="362"/>
    </row>
    <row r="368" spans="1:13" s="142" customFormat="1" ht="25.5" customHeight="1">
      <c r="A368" s="482" t="s">
        <v>435</v>
      </c>
      <c r="B368" s="483"/>
      <c r="C368" s="483"/>
      <c r="D368" s="483"/>
      <c r="E368" s="483"/>
      <c r="F368" s="483"/>
      <c r="G368" s="483"/>
      <c r="H368" s="483"/>
      <c r="I368" s="484"/>
      <c r="J368" s="395">
        <v>0</v>
      </c>
      <c r="K368" s="362"/>
    </row>
    <row r="369" spans="1:11" s="321" customFormat="1" ht="25.5" customHeight="1" thickBot="1">
      <c r="A369" s="529" t="s">
        <v>440</v>
      </c>
      <c r="B369" s="530"/>
      <c r="C369" s="530"/>
      <c r="D369" s="530"/>
      <c r="E369" s="530"/>
      <c r="F369" s="530"/>
      <c r="G369" s="530"/>
      <c r="H369" s="530"/>
      <c r="I369" s="531"/>
      <c r="J369" s="397">
        <v>0</v>
      </c>
      <c r="K369" s="366"/>
    </row>
    <row r="370" spans="1:11" s="7" customFormat="1" ht="25.5" customHeight="1">
      <c r="A370" s="588" t="s">
        <v>436</v>
      </c>
      <c r="B370" s="589"/>
      <c r="C370" s="589"/>
      <c r="D370" s="589"/>
      <c r="E370" s="589"/>
      <c r="F370" s="589"/>
      <c r="G370" s="589"/>
      <c r="H370" s="589"/>
      <c r="I370" s="590"/>
      <c r="J370" s="414">
        <f>+J365+J366+J369</f>
        <v>228939.45590237743</v>
      </c>
      <c r="K370" s="362"/>
    </row>
    <row r="371" spans="1:11" s="27" customFormat="1" ht="57" customHeight="1">
      <c r="A371" s="591" t="s">
        <v>391</v>
      </c>
      <c r="B371" s="591"/>
      <c r="C371" s="591"/>
      <c r="D371" s="591"/>
      <c r="E371" s="591"/>
      <c r="F371" s="591"/>
      <c r="G371" s="591"/>
      <c r="H371" s="591"/>
      <c r="I371" s="591"/>
      <c r="J371" s="591"/>
      <c r="K371" s="363"/>
    </row>
    <row r="372" spans="1:11" s="27" customFormat="1" thickBot="1">
      <c r="I372" s="7"/>
      <c r="K372" s="363"/>
    </row>
    <row r="373" spans="1:11" s="25" customFormat="1" ht="52.5" customHeight="1" thickTop="1" thickBot="1">
      <c r="A373" s="495" t="s">
        <v>238</v>
      </c>
      <c r="B373" s="496"/>
      <c r="C373" s="496"/>
      <c r="D373" s="496"/>
      <c r="E373" s="496"/>
      <c r="F373" s="496"/>
      <c r="G373" s="496"/>
      <c r="H373" s="496"/>
      <c r="I373" s="496"/>
      <c r="J373" s="497"/>
      <c r="K373" s="363"/>
    </row>
    <row r="374" spans="1:11" s="25" customFormat="1" ht="6" customHeight="1" thickTop="1">
      <c r="A374" s="419"/>
      <c r="B374" s="419"/>
      <c r="C374" s="419"/>
      <c r="D374" s="419"/>
      <c r="E374" s="419"/>
      <c r="F374" s="419"/>
      <c r="G374" s="419"/>
      <c r="H374" s="419"/>
      <c r="I374" s="419"/>
      <c r="J374" s="419"/>
      <c r="K374" s="363"/>
    </row>
    <row r="375" spans="1:11" s="25" customFormat="1" ht="25.5" customHeight="1">
      <c r="A375" s="498" t="s">
        <v>232</v>
      </c>
      <c r="B375" s="498"/>
      <c r="C375" s="498"/>
      <c r="D375" s="498"/>
      <c r="E375" s="498"/>
      <c r="F375" s="498"/>
      <c r="G375" s="498"/>
      <c r="H375" s="498"/>
      <c r="I375" s="498"/>
      <c r="J375" s="498"/>
      <c r="K375" s="363"/>
    </row>
    <row r="376" spans="1:11" s="27" customFormat="1" ht="13.5" customHeight="1">
      <c r="A376" s="498"/>
      <c r="B376" s="498"/>
      <c r="C376" s="498"/>
      <c r="D376" s="498"/>
      <c r="E376" s="498"/>
      <c r="F376" s="498"/>
      <c r="G376" s="498"/>
      <c r="H376" s="498"/>
      <c r="I376" s="498"/>
      <c r="J376" s="498"/>
      <c r="K376" s="378"/>
    </row>
    <row r="377" spans="1:11" s="127" customFormat="1">
      <c r="A377" s="499" t="s">
        <v>239</v>
      </c>
      <c r="B377" s="499"/>
      <c r="C377" s="499"/>
      <c r="D377" s="499"/>
      <c r="E377" s="499"/>
      <c r="F377" s="499"/>
      <c r="G377" s="499"/>
      <c r="H377" s="499"/>
      <c r="I377" s="499"/>
      <c r="J377" s="499"/>
      <c r="K377" s="365"/>
    </row>
    <row r="378" spans="1:11" s="27" customFormat="1">
      <c r="A378" s="499" t="s">
        <v>240</v>
      </c>
      <c r="B378" s="499"/>
      <c r="C378" s="499"/>
      <c r="D378" s="499"/>
      <c r="E378" s="499"/>
      <c r="F378" s="499"/>
      <c r="G378" s="499"/>
      <c r="H378" s="499"/>
      <c r="I378" s="499"/>
      <c r="J378" s="499"/>
      <c r="K378" s="365"/>
    </row>
    <row r="379" spans="1:11" s="27" customFormat="1">
      <c r="I379" s="7"/>
      <c r="K379" s="365"/>
    </row>
    <row r="380" spans="1:11" ht="36" customHeight="1">
      <c r="A380" s="510" t="s">
        <v>25</v>
      </c>
      <c r="B380" s="510" t="s">
        <v>26</v>
      </c>
      <c r="C380" s="536" t="s">
        <v>27</v>
      </c>
      <c r="D380" s="537"/>
      <c r="E380" s="512" t="s">
        <v>126</v>
      </c>
      <c r="F380" s="510" t="s">
        <v>127</v>
      </c>
      <c r="G380" s="510" t="s">
        <v>30</v>
      </c>
      <c r="H380" s="539" t="s">
        <v>128</v>
      </c>
      <c r="I380" s="112" t="s">
        <v>129</v>
      </c>
      <c r="J380" s="550" t="s">
        <v>33</v>
      </c>
    </row>
    <row r="381" spans="1:11" s="27" customFormat="1" ht="18">
      <c r="A381" s="513"/>
      <c r="B381" s="513"/>
      <c r="C381" s="26" t="s">
        <v>34</v>
      </c>
      <c r="D381" s="26" t="s">
        <v>35</v>
      </c>
      <c r="E381" s="538"/>
      <c r="F381" s="513"/>
      <c r="G381" s="513"/>
      <c r="H381" s="540"/>
      <c r="I381" s="113" t="s">
        <v>130</v>
      </c>
      <c r="J381" s="551"/>
      <c r="K381" s="363"/>
    </row>
    <row r="382" spans="1:11" ht="23.25" customHeight="1">
      <c r="A382" s="581" t="s">
        <v>241</v>
      </c>
      <c r="B382" s="510">
        <v>26</v>
      </c>
      <c r="C382" s="510">
        <v>209</v>
      </c>
      <c r="D382" s="26">
        <v>1</v>
      </c>
      <c r="E382" s="26"/>
      <c r="F382" s="28" t="s">
        <v>242</v>
      </c>
      <c r="G382" s="28" t="s">
        <v>81</v>
      </c>
      <c r="H382" s="36" t="s">
        <v>243</v>
      </c>
      <c r="I382" s="33">
        <v>866.56</v>
      </c>
      <c r="J382" s="34">
        <f>I382*100</f>
        <v>86656</v>
      </c>
      <c r="K382" s="363"/>
    </row>
    <row r="383" spans="1:11" s="27" customFormat="1" ht="21.75" customHeight="1">
      <c r="A383" s="582"/>
      <c r="B383" s="555"/>
      <c r="C383" s="555"/>
      <c r="D383" s="130">
        <v>2</v>
      </c>
      <c r="E383" s="130"/>
      <c r="F383" s="131" t="s">
        <v>153</v>
      </c>
      <c r="G383" s="131">
        <v>1</v>
      </c>
      <c r="H383" s="132" t="s">
        <v>172</v>
      </c>
      <c r="I383" s="133">
        <v>60.43</v>
      </c>
      <c r="J383" s="92">
        <f>I383*100</f>
        <v>6043</v>
      </c>
      <c r="K383" s="363"/>
    </row>
    <row r="384" spans="1:11" s="27" customFormat="1" ht="18">
      <c r="A384" s="535" t="s">
        <v>244</v>
      </c>
      <c r="B384" s="535"/>
      <c r="C384" s="535"/>
      <c r="D384" s="535"/>
      <c r="E384" s="535"/>
      <c r="F384" s="535"/>
      <c r="G384" s="535"/>
      <c r="H384" s="535"/>
      <c r="I384" s="535"/>
      <c r="J384" s="361">
        <f>SUM(J382:J383)</f>
        <v>92699</v>
      </c>
      <c r="K384" s="363"/>
    </row>
    <row r="385" spans="1:52" s="27" customFormat="1" thickBot="1">
      <c r="A385" s="583"/>
      <c r="B385" s="584"/>
      <c r="C385" s="584"/>
      <c r="D385" s="584"/>
      <c r="E385" s="584"/>
      <c r="F385" s="584"/>
      <c r="G385" s="584"/>
      <c r="H385" s="584"/>
      <c r="I385" s="584"/>
      <c r="J385" s="584"/>
      <c r="K385" s="363"/>
    </row>
    <row r="386" spans="1:52" s="111" customFormat="1" ht="25.5" customHeight="1" thickBot="1">
      <c r="A386" s="405" t="s">
        <v>378</v>
      </c>
      <c r="B386" s="353"/>
      <c r="C386" s="354"/>
      <c r="D386" s="354"/>
      <c r="E386" s="354"/>
      <c r="F386" s="354"/>
      <c r="G386" s="354"/>
      <c r="H386" s="354"/>
      <c r="I386" s="354"/>
      <c r="J386" s="354"/>
      <c r="K386" s="362"/>
    </row>
    <row r="387" spans="1:52" s="321" customFormat="1" ht="25.5" customHeight="1" outlineLevel="1">
      <c r="A387" s="526" t="s">
        <v>358</v>
      </c>
      <c r="B387" s="527"/>
      <c r="C387" s="527"/>
      <c r="D387" s="527"/>
      <c r="E387" s="527"/>
      <c r="F387" s="527"/>
      <c r="G387" s="527"/>
      <c r="H387" s="527"/>
      <c r="I387" s="528"/>
      <c r="J387" s="394">
        <v>195269.63048867055</v>
      </c>
      <c r="K387" s="320" t="s">
        <v>360</v>
      </c>
      <c r="M387" s="321">
        <v>195269.63048867055</v>
      </c>
    </row>
    <row r="388" spans="1:52" s="321" customFormat="1" ht="25.5" customHeight="1">
      <c r="A388" s="482" t="s">
        <v>359</v>
      </c>
      <c r="B388" s="483"/>
      <c r="C388" s="483"/>
      <c r="D388" s="483"/>
      <c r="E388" s="483"/>
      <c r="F388" s="483"/>
      <c r="G388" s="483"/>
      <c r="H388" s="483"/>
      <c r="I388" s="484"/>
      <c r="J388" s="395">
        <v>0</v>
      </c>
      <c r="K388" s="362"/>
    </row>
    <row r="389" spans="1:52" s="321" customFormat="1" ht="25.5" customHeight="1">
      <c r="A389" s="482" t="s">
        <v>422</v>
      </c>
      <c r="B389" s="483"/>
      <c r="C389" s="483"/>
      <c r="D389" s="483"/>
      <c r="E389" s="483"/>
      <c r="F389" s="483"/>
      <c r="G389" s="483"/>
      <c r="H389" s="483"/>
      <c r="I389" s="484"/>
      <c r="J389" s="395">
        <v>0</v>
      </c>
      <c r="K389" s="362"/>
    </row>
    <row r="390" spans="1:52" s="321" customFormat="1" ht="25.5" customHeight="1">
      <c r="A390" s="482" t="s">
        <v>435</v>
      </c>
      <c r="B390" s="483"/>
      <c r="C390" s="483"/>
      <c r="D390" s="483"/>
      <c r="E390" s="483"/>
      <c r="F390" s="483"/>
      <c r="G390" s="483"/>
      <c r="H390" s="483"/>
      <c r="I390" s="484"/>
      <c r="J390" s="395">
        <v>0</v>
      </c>
      <c r="K390" s="362"/>
    </row>
    <row r="391" spans="1:52" s="321" customFormat="1" ht="25.5" customHeight="1" thickBot="1">
      <c r="A391" s="529" t="s">
        <v>439</v>
      </c>
      <c r="B391" s="530"/>
      <c r="C391" s="530"/>
      <c r="D391" s="530"/>
      <c r="E391" s="530"/>
      <c r="F391" s="530"/>
      <c r="G391" s="530"/>
      <c r="H391" s="530"/>
      <c r="I391" s="531"/>
      <c r="J391" s="397">
        <v>0</v>
      </c>
      <c r="K391" s="362"/>
    </row>
    <row r="392" spans="1:52" s="321" customFormat="1" ht="25.5" customHeight="1">
      <c r="A392" s="532" t="s">
        <v>436</v>
      </c>
      <c r="B392" s="533"/>
      <c r="C392" s="533"/>
      <c r="D392" s="533"/>
      <c r="E392" s="533"/>
      <c r="F392" s="533"/>
      <c r="G392" s="533"/>
      <c r="H392" s="533"/>
      <c r="I392" s="534"/>
      <c r="J392" s="414">
        <f>SUM(J387:J391)</f>
        <v>195269.63048867055</v>
      </c>
      <c r="K392" s="362"/>
    </row>
    <row r="393" spans="1:52" ht="51.75" customHeight="1" thickBot="1">
      <c r="A393" s="575" t="s">
        <v>392</v>
      </c>
      <c r="B393" s="576"/>
      <c r="C393" s="576"/>
      <c r="D393" s="576"/>
      <c r="E393" s="576"/>
      <c r="F393" s="576"/>
      <c r="G393" s="576"/>
      <c r="H393" s="576"/>
      <c r="I393" s="576"/>
      <c r="J393" s="577"/>
      <c r="K393" s="363"/>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c r="AN393" s="128"/>
      <c r="AO393" s="128"/>
      <c r="AP393" s="128"/>
      <c r="AQ393" s="128"/>
      <c r="AR393" s="128"/>
      <c r="AS393" s="128"/>
      <c r="AT393" s="128"/>
      <c r="AU393" s="128"/>
      <c r="AV393" s="128"/>
      <c r="AW393" s="128"/>
      <c r="AX393" s="128"/>
      <c r="AY393" s="128"/>
      <c r="AZ393" s="128"/>
    </row>
    <row r="394" spans="1:52" s="420" customFormat="1" ht="36.75" customHeight="1" thickBot="1">
      <c r="A394" s="492" t="s">
        <v>245</v>
      </c>
      <c r="B394" s="493"/>
      <c r="C394" s="493"/>
      <c r="D394" s="493"/>
      <c r="E394" s="493"/>
      <c r="F394" s="493"/>
      <c r="G394" s="493"/>
      <c r="H394" s="493"/>
      <c r="I394" s="493"/>
      <c r="J394" s="494"/>
      <c r="K394" s="429"/>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row>
    <row r="395" spans="1:52" s="127" customFormat="1" ht="6" customHeight="1" thickBot="1">
      <c r="A395" s="428"/>
      <c r="B395" s="428"/>
      <c r="C395" s="428"/>
      <c r="D395" s="428"/>
      <c r="E395" s="428"/>
      <c r="F395" s="428"/>
      <c r="G395" s="428"/>
      <c r="H395" s="428"/>
      <c r="I395" s="428"/>
      <c r="J395" s="428"/>
      <c r="K395" s="429"/>
    </row>
    <row r="396" spans="1:52" s="27" customFormat="1" ht="39.75" customHeight="1" thickTop="1" thickBot="1">
      <c r="A396" s="572" t="s">
        <v>246</v>
      </c>
      <c r="B396" s="573"/>
      <c r="C396" s="573"/>
      <c r="D396" s="573"/>
      <c r="E396" s="573"/>
      <c r="F396" s="573"/>
      <c r="G396" s="573"/>
      <c r="H396" s="573"/>
      <c r="I396" s="573"/>
      <c r="J396" s="574"/>
      <c r="K396" s="381"/>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row>
    <row r="397" spans="1:52" s="27" customFormat="1" ht="27" thickTop="1">
      <c r="A397" s="571" t="s">
        <v>232</v>
      </c>
      <c r="B397" s="571"/>
      <c r="C397" s="571"/>
      <c r="D397" s="571"/>
      <c r="E397" s="571"/>
      <c r="F397" s="571"/>
      <c r="G397" s="571"/>
      <c r="H397" s="571"/>
      <c r="I397" s="571"/>
      <c r="J397" s="571"/>
      <c r="K397" s="363"/>
    </row>
    <row r="398" spans="1:52" s="27" customFormat="1" ht="24.75" customHeight="1">
      <c r="A398" s="499" t="s">
        <v>247</v>
      </c>
      <c r="B398" s="499"/>
      <c r="C398" s="499"/>
      <c r="D398" s="499"/>
      <c r="E398" s="499"/>
      <c r="F398" s="499"/>
      <c r="G398" s="499"/>
      <c r="H398" s="499"/>
      <c r="I398" s="499"/>
      <c r="J398" s="499"/>
      <c r="K398" s="363"/>
    </row>
    <row r="399" spans="1:52" s="27" customFormat="1" ht="18">
      <c r="A399" s="499" t="s">
        <v>248</v>
      </c>
      <c r="B399" s="499"/>
      <c r="C399" s="499"/>
      <c r="D399" s="499"/>
      <c r="E399" s="499"/>
      <c r="F399" s="499"/>
      <c r="G399" s="499"/>
      <c r="H399" s="499"/>
      <c r="I399" s="499"/>
      <c r="J399" s="499"/>
      <c r="K399" s="380"/>
    </row>
    <row r="400" spans="1:52" s="134" customFormat="1" ht="18.75" customHeight="1">
      <c r="A400" s="499" t="s">
        <v>379</v>
      </c>
      <c r="B400" s="499"/>
      <c r="C400" s="499"/>
      <c r="D400" s="499"/>
      <c r="E400" s="499"/>
      <c r="F400" s="499"/>
      <c r="G400" s="499"/>
      <c r="H400" s="499"/>
      <c r="I400" s="499"/>
      <c r="J400" s="499"/>
      <c r="K400" s="379"/>
    </row>
    <row r="401" spans="1:12" s="135" customFormat="1" ht="16.5" customHeight="1">
      <c r="A401" s="27"/>
      <c r="B401" s="27"/>
      <c r="C401" s="27"/>
      <c r="D401" s="27"/>
      <c r="E401" s="27"/>
      <c r="F401" s="27"/>
      <c r="G401" s="27"/>
      <c r="H401" s="27"/>
      <c r="I401" s="7"/>
      <c r="J401" s="27"/>
      <c r="K401" s="365"/>
    </row>
    <row r="402" spans="1:12" s="27" customFormat="1">
      <c r="A402" s="510" t="s">
        <v>25</v>
      </c>
      <c r="B402" s="510" t="s">
        <v>26</v>
      </c>
      <c r="C402" s="536" t="s">
        <v>27</v>
      </c>
      <c r="D402" s="537"/>
      <c r="E402" s="512" t="s">
        <v>126</v>
      </c>
      <c r="F402" s="510" t="s">
        <v>127</v>
      </c>
      <c r="G402" s="510" t="s">
        <v>30</v>
      </c>
      <c r="H402" s="539" t="s">
        <v>128</v>
      </c>
      <c r="I402" s="112" t="s">
        <v>129</v>
      </c>
      <c r="J402" s="550" t="s">
        <v>33</v>
      </c>
      <c r="K402" s="365"/>
    </row>
    <row r="403" spans="1:12" s="27" customFormat="1">
      <c r="A403" s="513"/>
      <c r="B403" s="513"/>
      <c r="C403" s="26" t="s">
        <v>34</v>
      </c>
      <c r="D403" s="26" t="s">
        <v>35</v>
      </c>
      <c r="E403" s="538"/>
      <c r="F403" s="513"/>
      <c r="G403" s="513"/>
      <c r="H403" s="540"/>
      <c r="I403" s="113" t="s">
        <v>130</v>
      </c>
      <c r="J403" s="551"/>
      <c r="K403" s="365"/>
    </row>
    <row r="404" spans="1:12" s="27" customFormat="1" ht="18">
      <c r="A404" s="120" t="s">
        <v>249</v>
      </c>
      <c r="B404" s="28">
        <v>67</v>
      </c>
      <c r="C404" s="28">
        <v>646</v>
      </c>
      <c r="D404" s="26">
        <v>3</v>
      </c>
      <c r="E404" s="26"/>
      <c r="F404" s="28" t="s">
        <v>166</v>
      </c>
      <c r="G404" s="28">
        <v>1</v>
      </c>
      <c r="H404" s="36" t="s">
        <v>250</v>
      </c>
      <c r="I404" s="33">
        <v>9785.85</v>
      </c>
      <c r="J404" s="34">
        <f>I404*100</f>
        <v>978585</v>
      </c>
      <c r="K404" s="363"/>
    </row>
    <row r="405" spans="1:12" ht="21.75" customHeight="1" thickBot="1">
      <c r="A405" s="136" t="s">
        <v>251</v>
      </c>
      <c r="B405" s="137"/>
      <c r="C405" s="137">
        <v>646</v>
      </c>
      <c r="D405" s="138">
        <v>4</v>
      </c>
      <c r="E405" s="138"/>
      <c r="F405" s="137" t="s">
        <v>252</v>
      </c>
      <c r="G405" s="137"/>
      <c r="H405" s="139" t="s">
        <v>253</v>
      </c>
      <c r="I405" s="140"/>
      <c r="J405" s="141"/>
    </row>
    <row r="406" spans="1:12" ht="21.75" customHeight="1">
      <c r="A406" s="578" t="s">
        <v>244</v>
      </c>
      <c r="B406" s="579"/>
      <c r="C406" s="579"/>
      <c r="D406" s="579"/>
      <c r="E406" s="579"/>
      <c r="F406" s="579"/>
      <c r="G406" s="579"/>
      <c r="H406" s="579"/>
      <c r="I406" s="580"/>
      <c r="J406" s="338">
        <f>SUM(J404:J405)</f>
        <v>978585</v>
      </c>
    </row>
    <row r="407" spans="1:12" s="128" customFormat="1" ht="19.5" thickBot="1">
      <c r="A407" s="313"/>
      <c r="B407" s="313"/>
      <c r="C407" s="313"/>
      <c r="D407" s="313"/>
      <c r="E407" s="313"/>
      <c r="F407" s="313"/>
      <c r="G407" s="313"/>
      <c r="H407" s="313"/>
      <c r="I407" s="313"/>
      <c r="J407" s="149"/>
      <c r="K407" s="379"/>
    </row>
    <row r="408" spans="1:12" s="111" customFormat="1" ht="25.5" customHeight="1" thickBot="1">
      <c r="A408" s="405" t="s">
        <v>380</v>
      </c>
      <c r="B408" s="353"/>
      <c r="C408" s="354"/>
      <c r="D408" s="354"/>
      <c r="E408" s="354"/>
      <c r="F408" s="354"/>
      <c r="G408" s="354"/>
      <c r="H408" s="354"/>
      <c r="I408" s="354"/>
      <c r="J408" s="354"/>
      <c r="K408" s="362"/>
    </row>
    <row r="409" spans="1:12" s="321" customFormat="1" ht="25.5" customHeight="1" outlineLevel="1">
      <c r="A409" s="526" t="s">
        <v>358</v>
      </c>
      <c r="B409" s="527"/>
      <c r="C409" s="527"/>
      <c r="D409" s="527"/>
      <c r="E409" s="527"/>
      <c r="F409" s="527"/>
      <c r="G409" s="527"/>
      <c r="H409" s="527"/>
      <c r="I409" s="528"/>
      <c r="J409" s="394">
        <v>1082794.7554177553</v>
      </c>
      <c r="K409" s="320" t="s">
        <v>360</v>
      </c>
      <c r="L409" s="409">
        <v>1082794.7554177553</v>
      </c>
    </row>
    <row r="410" spans="1:12" s="321" customFormat="1" ht="25.5" customHeight="1">
      <c r="A410" s="482" t="s">
        <v>359</v>
      </c>
      <c r="B410" s="483"/>
      <c r="C410" s="483"/>
      <c r="D410" s="483"/>
      <c r="E410" s="483"/>
      <c r="F410" s="483"/>
      <c r="G410" s="483"/>
      <c r="H410" s="483"/>
      <c r="I410" s="484"/>
      <c r="J410" s="395">
        <v>0</v>
      </c>
      <c r="K410" s="362"/>
    </row>
    <row r="411" spans="1:12" s="321" customFormat="1" ht="25.5" customHeight="1">
      <c r="A411" s="482" t="s">
        <v>422</v>
      </c>
      <c r="B411" s="483"/>
      <c r="C411" s="483"/>
      <c r="D411" s="483"/>
      <c r="E411" s="483"/>
      <c r="F411" s="483"/>
      <c r="G411" s="483"/>
      <c r="H411" s="483"/>
      <c r="I411" s="484"/>
      <c r="J411" s="395">
        <v>0</v>
      </c>
      <c r="K411" s="362"/>
    </row>
    <row r="412" spans="1:12" s="321" customFormat="1" ht="25.5" customHeight="1">
      <c r="A412" s="482" t="s">
        <v>435</v>
      </c>
      <c r="B412" s="483"/>
      <c r="C412" s="483"/>
      <c r="D412" s="483"/>
      <c r="E412" s="483"/>
      <c r="F412" s="483"/>
      <c r="G412" s="483"/>
      <c r="H412" s="483"/>
      <c r="I412" s="484"/>
      <c r="J412" s="395">
        <v>0</v>
      </c>
      <c r="K412" s="362"/>
    </row>
    <row r="413" spans="1:12" s="321" customFormat="1" ht="25.5" customHeight="1" thickBot="1">
      <c r="A413" s="529" t="s">
        <v>440</v>
      </c>
      <c r="B413" s="530"/>
      <c r="C413" s="530"/>
      <c r="D413" s="530"/>
      <c r="E413" s="530"/>
      <c r="F413" s="530"/>
      <c r="G413" s="530"/>
      <c r="H413" s="530"/>
      <c r="I413" s="531"/>
      <c r="J413" s="397">
        <v>0</v>
      </c>
      <c r="K413" s="362"/>
    </row>
    <row r="414" spans="1:12" s="321" customFormat="1" ht="25.5" customHeight="1">
      <c r="A414" s="532" t="s">
        <v>436</v>
      </c>
      <c r="B414" s="533"/>
      <c r="C414" s="533"/>
      <c r="D414" s="533"/>
      <c r="E414" s="533"/>
      <c r="F414" s="533"/>
      <c r="G414" s="533"/>
      <c r="H414" s="533"/>
      <c r="I414" s="534"/>
      <c r="J414" s="414">
        <f>+J409+J410+J413</f>
        <v>1082794.7554177553</v>
      </c>
      <c r="K414" s="362"/>
    </row>
    <row r="415" spans="1:12" ht="60.75" customHeight="1">
      <c r="A415" s="575" t="s">
        <v>393</v>
      </c>
      <c r="B415" s="576"/>
      <c r="C415" s="576"/>
      <c r="D415" s="576"/>
      <c r="E415" s="576"/>
      <c r="F415" s="576"/>
      <c r="G415" s="576"/>
      <c r="H415" s="576"/>
      <c r="I415" s="576"/>
      <c r="J415" s="577"/>
      <c r="K415" s="368"/>
    </row>
    <row r="416" spans="1:12" ht="10.5" customHeight="1" thickBot="1">
      <c r="A416" s="421"/>
      <c r="B416" s="421"/>
      <c r="C416" s="421"/>
      <c r="D416" s="421"/>
      <c r="E416" s="421"/>
      <c r="F416" s="421"/>
      <c r="G416" s="421"/>
      <c r="H416" s="421"/>
      <c r="I416" s="421"/>
      <c r="J416" s="421"/>
      <c r="K416" s="363"/>
    </row>
    <row r="417" spans="1:21" s="27" customFormat="1" ht="41.25" thickTop="1" thickBot="1">
      <c r="A417" s="495" t="s">
        <v>254</v>
      </c>
      <c r="B417" s="496"/>
      <c r="C417" s="496"/>
      <c r="D417" s="496"/>
      <c r="E417" s="496"/>
      <c r="F417" s="496"/>
      <c r="G417" s="496"/>
      <c r="H417" s="496"/>
      <c r="I417" s="496"/>
      <c r="J417" s="497"/>
      <c r="K417" s="365"/>
    </row>
    <row r="418" spans="1:21" s="27" customFormat="1" ht="4.5" customHeight="1" thickTop="1">
      <c r="A418" s="422"/>
      <c r="B418" s="422"/>
      <c r="C418" s="422"/>
      <c r="D418" s="422"/>
      <c r="E418" s="422"/>
      <c r="F418" s="422"/>
      <c r="G418" s="422"/>
      <c r="H418" s="422"/>
      <c r="I418" s="422"/>
      <c r="J418" s="422"/>
      <c r="K418" s="365"/>
    </row>
    <row r="419" spans="1:21" s="27" customFormat="1" ht="26.25">
      <c r="A419" s="498" t="s">
        <v>232</v>
      </c>
      <c r="B419" s="498"/>
      <c r="C419" s="498"/>
      <c r="D419" s="498"/>
      <c r="E419" s="498"/>
      <c r="F419" s="498"/>
      <c r="G419" s="498"/>
      <c r="H419" s="498"/>
      <c r="I419" s="498"/>
      <c r="J419" s="498"/>
      <c r="K419" s="365"/>
    </row>
    <row r="420" spans="1:21" s="27" customFormat="1">
      <c r="A420" s="499" t="s">
        <v>255</v>
      </c>
      <c r="B420" s="499"/>
      <c r="C420" s="499"/>
      <c r="D420" s="499"/>
      <c r="E420" s="499"/>
      <c r="F420" s="499"/>
      <c r="G420" s="499"/>
      <c r="H420" s="499"/>
      <c r="I420" s="499"/>
      <c r="J420" s="499"/>
      <c r="K420" s="379"/>
    </row>
    <row r="421" spans="1:21" s="27" customFormat="1" ht="17.25" customHeight="1">
      <c r="A421" s="499" t="s">
        <v>256</v>
      </c>
      <c r="B421" s="499"/>
      <c r="C421" s="499"/>
      <c r="D421" s="499"/>
      <c r="E421" s="499"/>
      <c r="F421" s="499"/>
      <c r="G421" s="499"/>
      <c r="H421" s="499"/>
      <c r="I421" s="499"/>
      <c r="J421" s="499"/>
      <c r="K421" s="379"/>
    </row>
    <row r="422" spans="1:21" s="25" customFormat="1">
      <c r="A422" s="499" t="s">
        <v>381</v>
      </c>
      <c r="B422" s="499"/>
      <c r="C422" s="499"/>
      <c r="D422" s="499"/>
      <c r="E422" s="499"/>
      <c r="F422" s="499"/>
      <c r="G422" s="499"/>
      <c r="H422" s="499"/>
      <c r="I422" s="499"/>
      <c r="J422" s="499"/>
      <c r="K422" s="379"/>
    </row>
    <row r="423" spans="1:21" s="27" customFormat="1" ht="36" customHeight="1">
      <c r="A423" s="143"/>
      <c r="B423" s="143"/>
      <c r="C423" s="143"/>
      <c r="D423" s="143"/>
      <c r="E423" s="143"/>
      <c r="F423" s="143"/>
      <c r="G423" s="143"/>
      <c r="H423" s="143"/>
      <c r="I423" s="143"/>
      <c r="J423" s="143"/>
      <c r="K423" s="379"/>
    </row>
    <row r="424" spans="1:21" s="27" customFormat="1" ht="18">
      <c r="A424" s="510" t="s">
        <v>25</v>
      </c>
      <c r="B424" s="510" t="s">
        <v>26</v>
      </c>
      <c r="C424" s="536" t="s">
        <v>27</v>
      </c>
      <c r="D424" s="537"/>
      <c r="E424" s="512" t="s">
        <v>126</v>
      </c>
      <c r="F424" s="510" t="s">
        <v>127</v>
      </c>
      <c r="G424" s="510" t="s">
        <v>30</v>
      </c>
      <c r="H424" s="539" t="s">
        <v>128</v>
      </c>
      <c r="I424" s="112" t="s">
        <v>129</v>
      </c>
      <c r="J424" s="550" t="s">
        <v>33</v>
      </c>
      <c r="K424" s="381"/>
      <c r="L424" s="135"/>
      <c r="M424" s="135"/>
      <c r="N424" s="135"/>
      <c r="O424" s="135"/>
      <c r="P424" s="135"/>
      <c r="Q424" s="135"/>
      <c r="R424" s="135"/>
      <c r="S424" s="135"/>
      <c r="T424" s="135"/>
      <c r="U424" s="135"/>
    </row>
    <row r="425" spans="1:21" s="134" customFormat="1" ht="18">
      <c r="A425" s="513"/>
      <c r="B425" s="513"/>
      <c r="C425" s="26" t="s">
        <v>34</v>
      </c>
      <c r="D425" s="26" t="s">
        <v>35</v>
      </c>
      <c r="E425" s="538"/>
      <c r="F425" s="513"/>
      <c r="G425" s="513"/>
      <c r="H425" s="540"/>
      <c r="I425" s="113" t="s">
        <v>130</v>
      </c>
      <c r="J425" s="551"/>
      <c r="K425" s="380"/>
      <c r="L425" s="135"/>
      <c r="M425" s="135"/>
      <c r="N425" s="135"/>
      <c r="O425" s="135"/>
      <c r="P425" s="135"/>
      <c r="Q425" s="135"/>
      <c r="R425" s="135"/>
      <c r="S425" s="135"/>
      <c r="T425" s="135"/>
      <c r="U425" s="135"/>
    </row>
    <row r="426" spans="1:21" s="135" customFormat="1">
      <c r="A426" s="144" t="s">
        <v>257</v>
      </c>
      <c r="B426" s="145">
        <v>18</v>
      </c>
      <c r="C426" s="145">
        <v>745</v>
      </c>
      <c r="D426" s="144"/>
      <c r="E426" s="144" t="s">
        <v>81</v>
      </c>
      <c r="F426" s="145" t="s">
        <v>258</v>
      </c>
      <c r="G426" s="144" t="s">
        <v>81</v>
      </c>
      <c r="H426" s="146" t="s">
        <v>259</v>
      </c>
      <c r="I426" s="147">
        <v>1079.4000000000001</v>
      </c>
      <c r="J426" s="97">
        <f>I426*100</f>
        <v>107940.00000000001</v>
      </c>
      <c r="K426" s="365"/>
    </row>
    <row r="427" spans="1:21" s="128" customFormat="1">
      <c r="A427" s="535" t="s">
        <v>244</v>
      </c>
      <c r="B427" s="535"/>
      <c r="C427" s="535"/>
      <c r="D427" s="535"/>
      <c r="E427" s="535"/>
      <c r="F427" s="535"/>
      <c r="G427" s="535"/>
      <c r="H427" s="535"/>
      <c r="I427" s="535"/>
      <c r="J427" s="361">
        <f>J426</f>
        <v>107940.00000000001</v>
      </c>
      <c r="K427" s="379"/>
      <c r="L427" s="135"/>
      <c r="M427" s="135"/>
      <c r="N427" s="135"/>
      <c r="O427" s="135"/>
      <c r="P427" s="135"/>
      <c r="Q427" s="135"/>
      <c r="R427" s="135"/>
      <c r="S427" s="135"/>
      <c r="T427" s="135"/>
      <c r="U427" s="135"/>
    </row>
    <row r="428" spans="1:21" s="111" customFormat="1" ht="25.5" customHeight="1" thickBot="1">
      <c r="A428" s="148"/>
      <c r="B428" s="148"/>
      <c r="C428" s="148"/>
      <c r="D428" s="148"/>
      <c r="E428" s="148"/>
      <c r="F428" s="148"/>
      <c r="G428" s="148"/>
      <c r="H428" s="148"/>
      <c r="I428" s="148"/>
      <c r="J428" s="149"/>
      <c r="K428" s="362"/>
    </row>
    <row r="429" spans="1:21" s="321" customFormat="1" ht="25.5" customHeight="1" thickBot="1">
      <c r="A429" s="405" t="s">
        <v>382</v>
      </c>
      <c r="B429" s="353"/>
      <c r="C429" s="354"/>
      <c r="D429" s="354"/>
      <c r="E429" s="354"/>
      <c r="F429" s="354"/>
      <c r="G429" s="354"/>
      <c r="H429" s="354"/>
      <c r="I429" s="354"/>
      <c r="J429" s="354"/>
    </row>
    <row r="430" spans="1:21" s="7" customFormat="1" ht="25.5" customHeight="1" outlineLevel="1">
      <c r="A430" s="526" t="s">
        <v>358</v>
      </c>
      <c r="B430" s="527"/>
      <c r="C430" s="527"/>
      <c r="D430" s="527"/>
      <c r="E430" s="527"/>
      <c r="F430" s="527"/>
      <c r="G430" s="527"/>
      <c r="H430" s="527"/>
      <c r="I430" s="528"/>
      <c r="J430" s="394">
        <v>123185.74003692983</v>
      </c>
      <c r="K430" s="320" t="s">
        <v>360</v>
      </c>
      <c r="L430" s="321"/>
      <c r="M430" s="321">
        <v>123185.74003692983</v>
      </c>
      <c r="N430" s="321"/>
      <c r="O430" s="321"/>
      <c r="P430" s="321"/>
    </row>
    <row r="431" spans="1:21" s="321" customFormat="1" ht="25.5" customHeight="1">
      <c r="A431" s="482" t="s">
        <v>359</v>
      </c>
      <c r="B431" s="483"/>
      <c r="C431" s="483"/>
      <c r="D431" s="483"/>
      <c r="E431" s="483"/>
      <c r="F431" s="483"/>
      <c r="G431" s="483"/>
      <c r="H431" s="483"/>
      <c r="I431" s="484"/>
      <c r="J431" s="395">
        <v>0</v>
      </c>
      <c r="K431" s="362"/>
    </row>
    <row r="432" spans="1:21" s="321" customFormat="1" ht="25.5" customHeight="1">
      <c r="A432" s="482" t="s">
        <v>422</v>
      </c>
      <c r="B432" s="483"/>
      <c r="C432" s="483"/>
      <c r="D432" s="483"/>
      <c r="E432" s="483"/>
      <c r="F432" s="483"/>
      <c r="G432" s="483"/>
      <c r="H432" s="483"/>
      <c r="I432" s="484"/>
      <c r="J432" s="395">
        <v>0</v>
      </c>
      <c r="K432" s="362"/>
    </row>
    <row r="433" spans="1:16" s="321" customFormat="1" ht="25.5" customHeight="1">
      <c r="A433" s="482" t="s">
        <v>435</v>
      </c>
      <c r="B433" s="483"/>
      <c r="C433" s="483"/>
      <c r="D433" s="483"/>
      <c r="E433" s="483"/>
      <c r="F433" s="483"/>
      <c r="G433" s="483"/>
      <c r="H433" s="483"/>
      <c r="I433" s="484"/>
      <c r="J433" s="395">
        <v>0</v>
      </c>
      <c r="K433" s="362"/>
    </row>
    <row r="434" spans="1:16" s="7" customFormat="1" ht="25.5" customHeight="1" thickBot="1">
      <c r="A434" s="529" t="s">
        <v>439</v>
      </c>
      <c r="B434" s="530"/>
      <c r="C434" s="530"/>
      <c r="D434" s="530"/>
      <c r="E434" s="530"/>
      <c r="F434" s="530"/>
      <c r="G434" s="530"/>
      <c r="H434" s="530"/>
      <c r="I434" s="531"/>
      <c r="J434" s="397">
        <v>0</v>
      </c>
      <c r="K434" s="362"/>
      <c r="L434" s="321"/>
      <c r="M434" s="321"/>
      <c r="N434" s="321"/>
      <c r="O434" s="321"/>
      <c r="P434" s="321"/>
    </row>
    <row r="435" spans="1:16" s="27" customFormat="1" ht="43.5" customHeight="1">
      <c r="A435" s="532" t="s">
        <v>436</v>
      </c>
      <c r="B435" s="533"/>
      <c r="C435" s="533"/>
      <c r="D435" s="533"/>
      <c r="E435" s="533"/>
      <c r="F435" s="533"/>
      <c r="G435" s="533"/>
      <c r="H435" s="533"/>
      <c r="I435" s="534"/>
      <c r="J435" s="414">
        <f>+J430+J431+J434</f>
        <v>123185.74003692983</v>
      </c>
      <c r="K435" s="365"/>
    </row>
    <row r="436" spans="1:16" s="27" customFormat="1" ht="66.75" customHeight="1">
      <c r="A436" s="575" t="s">
        <v>394</v>
      </c>
      <c r="B436" s="576"/>
      <c r="C436" s="576"/>
      <c r="D436" s="576"/>
      <c r="E436" s="576"/>
      <c r="F436" s="576"/>
      <c r="G436" s="576"/>
      <c r="H436" s="576"/>
      <c r="I436" s="576"/>
      <c r="J436" s="577"/>
      <c r="K436" s="365"/>
    </row>
    <row r="437" spans="1:16" s="127" customFormat="1" ht="9" customHeight="1" thickBot="1">
      <c r="K437" s="363"/>
    </row>
    <row r="438" spans="1:16" s="127" customFormat="1" ht="45.75" thickBot="1">
      <c r="A438" s="492" t="s">
        <v>260</v>
      </c>
      <c r="B438" s="493"/>
      <c r="C438" s="493"/>
      <c r="D438" s="493"/>
      <c r="E438" s="493"/>
      <c r="F438" s="493"/>
      <c r="G438" s="493"/>
      <c r="H438" s="493"/>
      <c r="I438" s="493"/>
      <c r="J438" s="494"/>
      <c r="K438" s="363"/>
    </row>
    <row r="439" spans="1:16" s="127" customFormat="1" ht="5.25" customHeight="1" thickBot="1">
      <c r="A439" s="428"/>
      <c r="B439" s="428"/>
      <c r="C439" s="428"/>
      <c r="D439" s="428"/>
      <c r="E439" s="428"/>
      <c r="F439" s="428"/>
      <c r="G439" s="428"/>
      <c r="H439" s="428"/>
      <c r="I439" s="428"/>
      <c r="J439" s="428"/>
      <c r="K439" s="363"/>
    </row>
    <row r="440" spans="1:16" ht="41.25" thickTop="1" thickBot="1">
      <c r="A440" s="572" t="s">
        <v>261</v>
      </c>
      <c r="B440" s="573"/>
      <c r="C440" s="573"/>
      <c r="D440" s="573"/>
      <c r="E440" s="573"/>
      <c r="F440" s="573"/>
      <c r="G440" s="573"/>
      <c r="H440" s="573"/>
      <c r="I440" s="573"/>
      <c r="J440" s="574"/>
      <c r="K440" s="363"/>
      <c r="L440" s="318"/>
    </row>
    <row r="441" spans="1:16" ht="27" thickTop="1">
      <c r="A441" s="571" t="s">
        <v>232</v>
      </c>
      <c r="B441" s="571"/>
      <c r="C441" s="571"/>
      <c r="D441" s="571"/>
      <c r="E441" s="571"/>
      <c r="F441" s="571"/>
      <c r="G441" s="571"/>
      <c r="H441" s="571"/>
      <c r="I441" s="571"/>
      <c r="J441" s="571"/>
      <c r="K441" s="368"/>
    </row>
    <row r="442" spans="1:16" ht="18">
      <c r="A442" s="499" t="s">
        <v>262</v>
      </c>
      <c r="B442" s="499"/>
      <c r="C442" s="499"/>
      <c r="D442" s="499"/>
      <c r="E442" s="499"/>
      <c r="F442" s="499"/>
      <c r="G442" s="499"/>
      <c r="H442" s="499"/>
      <c r="I442" s="499"/>
      <c r="J442" s="499"/>
      <c r="K442" s="363"/>
    </row>
    <row r="443" spans="1:16" ht="18">
      <c r="A443" s="499" t="s">
        <v>263</v>
      </c>
      <c r="B443" s="499"/>
      <c r="C443" s="499"/>
      <c r="D443" s="499"/>
      <c r="E443" s="499"/>
      <c r="F443" s="499"/>
      <c r="G443" s="499"/>
      <c r="H443" s="499"/>
      <c r="I443" s="499"/>
      <c r="J443" s="499"/>
      <c r="K443" s="378"/>
    </row>
    <row r="444" spans="1:16" s="27" customFormat="1" ht="36" customHeight="1">
      <c r="A444" s="499" t="s">
        <v>365</v>
      </c>
      <c r="B444" s="499"/>
      <c r="C444" s="499"/>
      <c r="D444" s="499"/>
      <c r="E444" s="499"/>
      <c r="F444" s="499"/>
      <c r="G444" s="499"/>
      <c r="H444" s="499"/>
      <c r="I444" s="499"/>
      <c r="J444" s="499"/>
      <c r="K444" s="378"/>
    </row>
    <row r="445" spans="1:16" s="27" customFormat="1" ht="18">
      <c r="A445" s="311"/>
      <c r="B445" s="311"/>
      <c r="C445" s="311"/>
      <c r="D445" s="311"/>
      <c r="E445" s="311"/>
      <c r="F445" s="311"/>
      <c r="G445" s="311"/>
      <c r="H445" s="311"/>
      <c r="I445" s="311"/>
      <c r="J445" s="311"/>
      <c r="K445" s="378"/>
    </row>
    <row r="446" spans="1:16" s="27" customFormat="1" ht="16.5" customHeight="1">
      <c r="A446" s="510" t="s">
        <v>25</v>
      </c>
      <c r="B446" s="510" t="s">
        <v>26</v>
      </c>
      <c r="C446" s="536" t="s">
        <v>27</v>
      </c>
      <c r="D446" s="537"/>
      <c r="E446" s="512" t="s">
        <v>126</v>
      </c>
      <c r="F446" s="510" t="s">
        <v>127</v>
      </c>
      <c r="G446" s="510" t="s">
        <v>30</v>
      </c>
      <c r="H446" s="539" t="s">
        <v>128</v>
      </c>
      <c r="I446" s="112" t="s">
        <v>129</v>
      </c>
      <c r="J446" s="569" t="s">
        <v>264</v>
      </c>
      <c r="K446" s="368"/>
    </row>
    <row r="447" spans="1:16" s="25" customFormat="1" ht="16.5" customHeight="1">
      <c r="A447" s="513"/>
      <c r="B447" s="513"/>
      <c r="C447" s="26" t="s">
        <v>34</v>
      </c>
      <c r="D447" s="26" t="s">
        <v>35</v>
      </c>
      <c r="E447" s="538"/>
      <c r="F447" s="513"/>
      <c r="G447" s="513"/>
      <c r="H447" s="568"/>
      <c r="I447" s="151" t="s">
        <v>130</v>
      </c>
      <c r="J447" s="570"/>
      <c r="K447" s="365"/>
    </row>
    <row r="448" spans="1:16" s="27" customFormat="1" ht="22.5" customHeight="1">
      <c r="A448" s="554" t="s">
        <v>265</v>
      </c>
      <c r="B448" s="510">
        <v>3</v>
      </c>
      <c r="C448" s="48">
        <v>189</v>
      </c>
      <c r="D448" s="28"/>
      <c r="E448" s="28"/>
      <c r="F448" s="28" t="s">
        <v>73</v>
      </c>
      <c r="G448" s="152"/>
      <c r="H448" s="26" t="s">
        <v>266</v>
      </c>
      <c r="I448" s="26"/>
      <c r="J448" s="153">
        <v>0</v>
      </c>
      <c r="K448" s="365"/>
    </row>
    <row r="449" spans="1:13" s="27" customFormat="1" ht="22.5" customHeight="1">
      <c r="A449" s="554"/>
      <c r="B449" s="555"/>
      <c r="C449" s="48">
        <v>33</v>
      </c>
      <c r="D449" s="58">
        <v>3</v>
      </c>
      <c r="E449" s="26"/>
      <c r="F449" s="28" t="s">
        <v>267</v>
      </c>
      <c r="G449" s="26"/>
      <c r="H449" s="154"/>
      <c r="I449" s="155"/>
      <c r="J449" s="36">
        <v>0</v>
      </c>
      <c r="K449" s="365"/>
    </row>
    <row r="450" spans="1:13" s="127" customFormat="1" ht="22.5" customHeight="1">
      <c r="A450" s="554"/>
      <c r="B450" s="555"/>
      <c r="C450" s="48">
        <v>33</v>
      </c>
      <c r="D450" s="28">
        <v>4</v>
      </c>
      <c r="E450" s="28">
        <v>2</v>
      </c>
      <c r="F450" s="28" t="s">
        <v>139</v>
      </c>
      <c r="G450" s="28">
        <v>3</v>
      </c>
      <c r="H450" s="28" t="s">
        <v>268</v>
      </c>
      <c r="I450" s="156">
        <v>619.75</v>
      </c>
      <c r="J450" s="157">
        <f>I450*100</f>
        <v>61975</v>
      </c>
      <c r="K450" s="365"/>
    </row>
    <row r="451" spans="1:13" s="127" customFormat="1" ht="21" customHeight="1">
      <c r="A451" s="554"/>
      <c r="B451" s="555"/>
      <c r="C451" s="48">
        <v>33</v>
      </c>
      <c r="D451" s="28">
        <v>5</v>
      </c>
      <c r="E451" s="28">
        <v>2</v>
      </c>
      <c r="F451" s="28" t="s">
        <v>269</v>
      </c>
      <c r="G451" s="28" t="s">
        <v>81</v>
      </c>
      <c r="H451" s="28" t="s">
        <v>270</v>
      </c>
      <c r="I451" s="156">
        <v>568.92999999999995</v>
      </c>
      <c r="J451" s="157">
        <f>I451*100</f>
        <v>56892.999999999993</v>
      </c>
      <c r="K451" s="363"/>
    </row>
    <row r="452" spans="1:13" s="127" customFormat="1" ht="17.25" customHeight="1">
      <c r="A452" s="538"/>
      <c r="B452" s="513"/>
      <c r="C452" s="48">
        <v>1716</v>
      </c>
      <c r="D452" s="28"/>
      <c r="E452" s="28">
        <v>2</v>
      </c>
      <c r="F452" s="28" t="s">
        <v>269</v>
      </c>
      <c r="G452" s="28"/>
      <c r="H452" s="58" t="s">
        <v>271</v>
      </c>
      <c r="I452" s="33">
        <v>76.38</v>
      </c>
      <c r="J452" s="66">
        <f>I452*100</f>
        <v>7638</v>
      </c>
      <c r="K452" s="365"/>
    </row>
    <row r="453" spans="1:13" s="27" customFormat="1" ht="18">
      <c r="A453" s="504" t="s">
        <v>205</v>
      </c>
      <c r="B453" s="505"/>
      <c r="C453" s="505"/>
      <c r="D453" s="505"/>
      <c r="E453" s="505"/>
      <c r="F453" s="505"/>
      <c r="G453" s="505"/>
      <c r="H453" s="505"/>
      <c r="I453" s="506"/>
      <c r="J453" s="55">
        <f>SUM(J448:J452)</f>
        <v>126506</v>
      </c>
      <c r="K453" s="363"/>
    </row>
    <row r="454" spans="1:13" ht="24.75" customHeight="1">
      <c r="A454" s="556" t="s">
        <v>447</v>
      </c>
      <c r="B454" s="557"/>
      <c r="C454" s="557"/>
      <c r="D454" s="557"/>
      <c r="E454" s="557"/>
      <c r="F454" s="557"/>
      <c r="G454" s="557"/>
      <c r="H454" s="557"/>
      <c r="I454" s="558"/>
      <c r="J454" s="335">
        <v>161262.34</v>
      </c>
    </row>
    <row r="455" spans="1:13" ht="24.75" customHeight="1">
      <c r="A455" s="556" t="s">
        <v>448</v>
      </c>
      <c r="B455" s="557"/>
      <c r="C455" s="557"/>
      <c r="D455" s="557"/>
      <c r="E455" s="557"/>
      <c r="F455" s="557"/>
      <c r="G455" s="557"/>
      <c r="H455" s="557"/>
      <c r="I455" s="558"/>
      <c r="J455" s="335">
        <v>97406.92</v>
      </c>
    </row>
    <row r="456" spans="1:13">
      <c r="A456" s="559" t="s">
        <v>244</v>
      </c>
      <c r="B456" s="560"/>
      <c r="C456" s="560"/>
      <c r="D456" s="560"/>
      <c r="E456" s="560"/>
      <c r="F456" s="560"/>
      <c r="G456" s="560"/>
      <c r="H456" s="560"/>
      <c r="I456" s="561"/>
      <c r="J456" s="55">
        <f>SUM(J453:J455)</f>
        <v>385175.25999999995</v>
      </c>
      <c r="M456" s="463">
        <f>148724.51+9191.43+3346.4+97406.92</f>
        <v>258669.26</v>
      </c>
    </row>
    <row r="457" spans="1:13" s="111" customFormat="1" ht="25.5" customHeight="1">
      <c r="A457" s="567" t="s">
        <v>441</v>
      </c>
      <c r="B457" s="567"/>
      <c r="C457" s="567"/>
      <c r="D457" s="567"/>
      <c r="E457" s="567"/>
      <c r="F457" s="567"/>
      <c r="G457" s="567"/>
      <c r="H457" s="567"/>
      <c r="I457" s="567"/>
      <c r="J457" s="567"/>
      <c r="K457" s="362"/>
    </row>
    <row r="458" spans="1:13" s="7" customFormat="1" ht="25.5" customHeight="1" thickBot="1">
      <c r="A458" s="312"/>
      <c r="B458" s="312"/>
      <c r="C458" s="312"/>
      <c r="D458" s="312"/>
      <c r="E458" s="312"/>
      <c r="F458" s="312"/>
      <c r="G458" s="312"/>
      <c r="H458" s="312"/>
      <c r="I458" s="312"/>
      <c r="J458" s="480"/>
      <c r="M458" s="415">
        <v>398011.24157120544</v>
      </c>
    </row>
    <row r="459" spans="1:13" s="7" customFormat="1" ht="25.5" customHeight="1" thickBot="1">
      <c r="A459" s="405" t="s">
        <v>383</v>
      </c>
      <c r="B459" s="353"/>
      <c r="C459" s="354"/>
      <c r="D459" s="354"/>
      <c r="E459" s="354"/>
      <c r="F459" s="354"/>
      <c r="G459" s="354"/>
      <c r="H459" s="354"/>
      <c r="I459" s="354"/>
      <c r="J459" s="354"/>
    </row>
    <row r="460" spans="1:13" s="321" customFormat="1" ht="25.5" customHeight="1">
      <c r="A460" s="562" t="s">
        <v>358</v>
      </c>
      <c r="B460" s="563"/>
      <c r="C460" s="563"/>
      <c r="D460" s="563"/>
      <c r="E460" s="563"/>
      <c r="F460" s="563"/>
      <c r="G460" s="563"/>
      <c r="H460" s="563"/>
      <c r="I460" s="564"/>
      <c r="J460" s="416">
        <v>398011.24157120544</v>
      </c>
      <c r="K460" s="320" t="s">
        <v>360</v>
      </c>
      <c r="L460" s="320"/>
    </row>
    <row r="461" spans="1:13" s="321" customFormat="1" ht="25.5" customHeight="1">
      <c r="A461" s="485" t="s">
        <v>359</v>
      </c>
      <c r="B461" s="483"/>
      <c r="C461" s="483"/>
      <c r="D461" s="483"/>
      <c r="E461" s="483"/>
      <c r="F461" s="483"/>
      <c r="G461" s="483"/>
      <c r="H461" s="483"/>
      <c r="I461" s="484"/>
      <c r="J461" s="410">
        <v>0</v>
      </c>
      <c r="K461" s="320"/>
    </row>
    <row r="462" spans="1:13" s="321" customFormat="1" ht="25.5" customHeight="1">
      <c r="A462" s="485" t="s">
        <v>422</v>
      </c>
      <c r="B462" s="483"/>
      <c r="C462" s="483"/>
      <c r="D462" s="483"/>
      <c r="E462" s="483"/>
      <c r="F462" s="483"/>
      <c r="G462" s="483"/>
      <c r="H462" s="483"/>
      <c r="I462" s="484"/>
      <c r="J462" s="410">
        <v>0</v>
      </c>
      <c r="K462" s="320"/>
    </row>
    <row r="463" spans="1:13" s="321" customFormat="1" ht="25.5" customHeight="1">
      <c r="A463" s="485" t="s">
        <v>435</v>
      </c>
      <c r="B463" s="483"/>
      <c r="C463" s="483"/>
      <c r="D463" s="483"/>
      <c r="E463" s="483"/>
      <c r="F463" s="483"/>
      <c r="G463" s="483"/>
      <c r="H463" s="483"/>
      <c r="I463" s="484"/>
      <c r="J463" s="410">
        <v>97406.92</v>
      </c>
      <c r="K463" s="320"/>
    </row>
    <row r="464" spans="1:13" ht="27" customHeight="1" thickBot="1">
      <c r="A464" s="565" t="s">
        <v>440</v>
      </c>
      <c r="B464" s="530"/>
      <c r="C464" s="530"/>
      <c r="D464" s="530"/>
      <c r="E464" s="530"/>
      <c r="F464" s="530"/>
      <c r="G464" s="530"/>
      <c r="H464" s="530"/>
      <c r="I464" s="531"/>
      <c r="J464" s="411">
        <v>0</v>
      </c>
      <c r="K464" s="363"/>
    </row>
    <row r="465" spans="1:11" ht="27" customHeight="1">
      <c r="A465" s="566" t="s">
        <v>436</v>
      </c>
      <c r="B465" s="533"/>
      <c r="C465" s="533"/>
      <c r="D465" s="533"/>
      <c r="E465" s="533"/>
      <c r="F465" s="533"/>
      <c r="G465" s="533"/>
      <c r="H465" s="533"/>
      <c r="I465" s="534"/>
      <c r="J465" s="417">
        <f>J460+J461+J462+J463</f>
        <v>495418.16157120542</v>
      </c>
      <c r="K465" s="363"/>
    </row>
    <row r="466" spans="1:11" s="27" customFormat="1" ht="52.5" customHeight="1" thickBot="1">
      <c r="A466" s="500" t="s">
        <v>393</v>
      </c>
      <c r="B466" s="501"/>
      <c r="C466" s="501"/>
      <c r="D466" s="501"/>
      <c r="E466" s="501"/>
      <c r="F466" s="501"/>
      <c r="G466" s="501"/>
      <c r="H466" s="501"/>
      <c r="I466" s="501"/>
      <c r="J466" s="502"/>
      <c r="K466" s="363"/>
    </row>
    <row r="467" spans="1:11" s="27" customFormat="1" ht="36" customHeight="1" thickBot="1">
      <c r="A467" s="492" t="s">
        <v>272</v>
      </c>
      <c r="B467" s="493"/>
      <c r="C467" s="493"/>
      <c r="D467" s="493"/>
      <c r="E467" s="493"/>
      <c r="F467" s="493"/>
      <c r="G467" s="493"/>
      <c r="H467" s="493"/>
      <c r="I467" s="493"/>
      <c r="J467" s="494"/>
      <c r="K467" s="363"/>
    </row>
    <row r="468" spans="1:11" s="27" customFormat="1" ht="10.5" customHeight="1" thickBot="1">
      <c r="A468" s="428"/>
      <c r="B468" s="428"/>
      <c r="C468" s="428"/>
      <c r="D468" s="428"/>
      <c r="E468" s="428"/>
      <c r="F468" s="428"/>
      <c r="G468" s="428"/>
      <c r="H468" s="428"/>
      <c r="I468" s="428"/>
      <c r="J468" s="428"/>
      <c r="K468" s="369"/>
    </row>
    <row r="469" spans="1:11" s="27" customFormat="1" ht="41.25" thickTop="1" thickBot="1">
      <c r="A469" s="495" t="s">
        <v>273</v>
      </c>
      <c r="B469" s="496"/>
      <c r="C469" s="496"/>
      <c r="D469" s="496"/>
      <c r="E469" s="496"/>
      <c r="F469" s="496"/>
      <c r="G469" s="496"/>
      <c r="H469" s="496"/>
      <c r="I469" s="496"/>
      <c r="J469" s="497"/>
      <c r="K469" s="382"/>
    </row>
    <row r="470" spans="1:11" s="27" customFormat="1" ht="26.45" customHeight="1" thickTop="1">
      <c r="A470" s="498" t="s">
        <v>274</v>
      </c>
      <c r="B470" s="498"/>
      <c r="C470" s="498"/>
      <c r="D470" s="498"/>
      <c r="E470" s="498"/>
      <c r="F470" s="498"/>
      <c r="G470" s="498"/>
      <c r="H470" s="498"/>
      <c r="I470" s="498"/>
      <c r="J470" s="498"/>
      <c r="K470" s="363"/>
    </row>
    <row r="471" spans="1:11" s="27" customFormat="1">
      <c r="A471" s="499" t="s">
        <v>347</v>
      </c>
      <c r="B471" s="499"/>
      <c r="C471" s="499"/>
      <c r="D471" s="499"/>
      <c r="E471" s="499"/>
      <c r="F471" s="499"/>
      <c r="G471" s="499"/>
      <c r="H471" s="499"/>
      <c r="I471" s="499"/>
      <c r="J471" s="499"/>
      <c r="K471" s="365"/>
    </row>
    <row r="472" spans="1:11" s="27" customFormat="1" ht="36" customHeight="1">
      <c r="A472" s="499" t="s">
        <v>275</v>
      </c>
      <c r="B472" s="499"/>
      <c r="C472" s="499"/>
      <c r="D472" s="499"/>
      <c r="E472" s="499"/>
      <c r="F472" s="499"/>
      <c r="G472" s="499"/>
      <c r="H472" s="499"/>
      <c r="I472" s="499"/>
      <c r="J472" s="499"/>
      <c r="K472" s="365"/>
    </row>
    <row r="473" spans="1:11" s="27" customFormat="1" ht="20.25" customHeight="1">
      <c r="A473" s="499" t="s">
        <v>366</v>
      </c>
      <c r="B473" s="499"/>
      <c r="C473" s="499"/>
      <c r="D473" s="499"/>
      <c r="E473" s="499"/>
      <c r="F473" s="499"/>
      <c r="G473" s="499"/>
      <c r="H473" s="499"/>
      <c r="I473" s="499"/>
      <c r="J473" s="499"/>
      <c r="K473" s="365"/>
    </row>
    <row r="474" spans="1:11" s="27" customFormat="1" ht="20.25" customHeight="1">
      <c r="A474" s="491" t="s">
        <v>25</v>
      </c>
      <c r="B474" s="491" t="s">
        <v>26</v>
      </c>
      <c r="C474" s="491" t="s">
        <v>27</v>
      </c>
      <c r="D474" s="491"/>
      <c r="E474" s="511" t="s">
        <v>28</v>
      </c>
      <c r="F474" s="510" t="s">
        <v>29</v>
      </c>
      <c r="G474" s="510" t="s">
        <v>30</v>
      </c>
      <c r="H474" s="514" t="s">
        <v>31</v>
      </c>
      <c r="I474" s="548" t="s">
        <v>32</v>
      </c>
      <c r="J474" s="550" t="s">
        <v>33</v>
      </c>
      <c r="K474" s="363"/>
    </row>
    <row r="475" spans="1:11" s="27" customFormat="1" ht="20.25" customHeight="1">
      <c r="A475" s="510"/>
      <c r="B475" s="510"/>
      <c r="C475" s="144" t="s">
        <v>34</v>
      </c>
      <c r="D475" s="144" t="s">
        <v>35</v>
      </c>
      <c r="E475" s="512"/>
      <c r="F475" s="513"/>
      <c r="G475" s="513"/>
      <c r="H475" s="515"/>
      <c r="I475" s="549"/>
      <c r="J475" s="551"/>
      <c r="K475" s="365"/>
    </row>
    <row r="476" spans="1:11" s="27" customFormat="1" ht="20.25" customHeight="1">
      <c r="A476" s="516" t="s">
        <v>276</v>
      </c>
      <c r="B476" s="28">
        <v>5</v>
      </c>
      <c r="C476" s="28">
        <v>246</v>
      </c>
      <c r="D476" s="26"/>
      <c r="E476" s="36" t="s">
        <v>277</v>
      </c>
      <c r="F476" s="28" t="s">
        <v>40</v>
      </c>
      <c r="G476" s="28">
        <v>3</v>
      </c>
      <c r="H476" s="34">
        <v>111.04</v>
      </c>
      <c r="I476" s="33">
        <v>79.95</v>
      </c>
      <c r="J476" s="34">
        <f>H476*75</f>
        <v>8328</v>
      </c>
      <c r="K476" s="365"/>
    </row>
    <row r="477" spans="1:11" s="111" customFormat="1" ht="20.25" customHeight="1">
      <c r="A477" s="517"/>
      <c r="B477" s="26"/>
      <c r="C477" s="28">
        <v>247</v>
      </c>
      <c r="D477" s="26"/>
      <c r="E477" s="36" t="s">
        <v>278</v>
      </c>
      <c r="F477" s="28" t="s">
        <v>279</v>
      </c>
      <c r="G477" s="28"/>
      <c r="H477" s="34">
        <v>0</v>
      </c>
      <c r="I477" s="33">
        <v>0</v>
      </c>
      <c r="J477" s="34">
        <v>0</v>
      </c>
      <c r="K477" s="365"/>
    </row>
    <row r="478" spans="1:11" s="111" customFormat="1" ht="20.25" customHeight="1">
      <c r="A478" s="517"/>
      <c r="B478" s="26"/>
      <c r="C478" s="28">
        <v>248</v>
      </c>
      <c r="D478" s="26"/>
      <c r="E478" s="36" t="s">
        <v>280</v>
      </c>
      <c r="F478" s="28" t="s">
        <v>40</v>
      </c>
      <c r="G478" s="28">
        <v>3</v>
      </c>
      <c r="H478" s="34">
        <v>18.850676816766256</v>
      </c>
      <c r="I478" s="33">
        <v>13.572487308071706</v>
      </c>
      <c r="J478" s="34">
        <f t="shared" ref="J478:J483" si="3">H478*75</f>
        <v>1413.8007612574693</v>
      </c>
      <c r="K478" s="365"/>
    </row>
    <row r="479" spans="1:11" s="111" customFormat="1" ht="20.25" customHeight="1">
      <c r="A479" s="517"/>
      <c r="B479" s="26"/>
      <c r="C479" s="518">
        <v>254</v>
      </c>
      <c r="D479" s="26" t="s">
        <v>281</v>
      </c>
      <c r="E479" s="38">
        <v>0.95833333333333337</v>
      </c>
      <c r="F479" s="28" t="s">
        <v>40</v>
      </c>
      <c r="G479" s="28">
        <v>3</v>
      </c>
      <c r="H479" s="34">
        <v>14.85</v>
      </c>
      <c r="I479" s="33">
        <v>10.69</v>
      </c>
      <c r="J479" s="34">
        <f t="shared" si="3"/>
        <v>1113.75</v>
      </c>
      <c r="K479" s="365"/>
    </row>
    <row r="480" spans="1:11" s="27" customFormat="1" ht="20.25" customHeight="1">
      <c r="A480" s="517"/>
      <c r="B480" s="26"/>
      <c r="C480" s="519"/>
      <c r="D480" s="26" t="s">
        <v>282</v>
      </c>
      <c r="E480" s="38">
        <v>0.13194444444444445</v>
      </c>
      <c r="F480" s="28" t="s">
        <v>78</v>
      </c>
      <c r="G480" s="28">
        <v>4</v>
      </c>
      <c r="H480" s="34">
        <v>1.36</v>
      </c>
      <c r="I480" s="33">
        <v>1.36</v>
      </c>
      <c r="J480" s="34">
        <f t="shared" si="3"/>
        <v>102.00000000000001</v>
      </c>
      <c r="K480" s="365"/>
    </row>
    <row r="481" spans="1:15" ht="20.25" customHeight="1">
      <c r="A481" s="517"/>
      <c r="B481" s="26"/>
      <c r="C481" s="28">
        <v>274</v>
      </c>
      <c r="D481" s="26"/>
      <c r="E481" s="36" t="s">
        <v>283</v>
      </c>
      <c r="F481" s="28" t="s">
        <v>40</v>
      </c>
      <c r="G481" s="28">
        <v>3</v>
      </c>
      <c r="H481" s="34">
        <v>8.07</v>
      </c>
      <c r="I481" s="33">
        <v>5.81</v>
      </c>
      <c r="J481" s="34">
        <f t="shared" si="3"/>
        <v>605.25</v>
      </c>
    </row>
    <row r="482" spans="1:15" ht="20.25" customHeight="1">
      <c r="A482" s="517"/>
      <c r="B482" s="26"/>
      <c r="C482" s="518">
        <v>275</v>
      </c>
      <c r="D482" s="26" t="s">
        <v>281</v>
      </c>
      <c r="E482" s="38">
        <v>0.41666666666666669</v>
      </c>
      <c r="F482" s="28" t="s">
        <v>40</v>
      </c>
      <c r="G482" s="28">
        <v>3</v>
      </c>
      <c r="H482" s="34">
        <v>6.46</v>
      </c>
      <c r="I482" s="33">
        <v>4.6500000000000004</v>
      </c>
      <c r="J482" s="34">
        <f t="shared" si="3"/>
        <v>484.5</v>
      </c>
      <c r="K482" s="369"/>
    </row>
    <row r="483" spans="1:15" ht="20.25" customHeight="1">
      <c r="A483" s="517"/>
      <c r="B483" s="26"/>
      <c r="C483" s="519"/>
      <c r="D483" s="26" t="s">
        <v>282</v>
      </c>
      <c r="E483" s="38">
        <v>5.5555555555555558E-3</v>
      </c>
      <c r="F483" s="28" t="s">
        <v>78</v>
      </c>
      <c r="G483" s="28">
        <v>3</v>
      </c>
      <c r="H483" s="34">
        <v>0.5</v>
      </c>
      <c r="I483" s="33">
        <v>0.39</v>
      </c>
      <c r="J483" s="34">
        <f t="shared" si="3"/>
        <v>37.5</v>
      </c>
    </row>
    <row r="484" spans="1:15" s="111" customFormat="1" ht="20.25" customHeight="1">
      <c r="A484" s="517"/>
      <c r="B484" s="26"/>
      <c r="C484" s="28">
        <v>276</v>
      </c>
      <c r="D484" s="26"/>
      <c r="E484" s="36" t="s">
        <v>284</v>
      </c>
      <c r="F484" s="28" t="s">
        <v>279</v>
      </c>
      <c r="G484" s="28"/>
      <c r="H484" s="34">
        <v>0</v>
      </c>
      <c r="I484" s="33">
        <v>0</v>
      </c>
      <c r="J484" s="34">
        <v>0</v>
      </c>
      <c r="K484" s="365"/>
    </row>
    <row r="485" spans="1:15" ht="20.25" customHeight="1">
      <c r="A485" s="517"/>
      <c r="B485" s="26"/>
      <c r="C485" s="518">
        <v>277</v>
      </c>
      <c r="D485" s="26" t="s">
        <v>281</v>
      </c>
      <c r="E485" s="38">
        <v>0.33333333333333331</v>
      </c>
      <c r="F485" s="28" t="s">
        <v>40</v>
      </c>
      <c r="G485" s="28">
        <v>3</v>
      </c>
      <c r="H485" s="34">
        <v>5.16</v>
      </c>
      <c r="I485" s="33">
        <v>3.72</v>
      </c>
      <c r="J485" s="34">
        <f>H485*75</f>
        <v>387</v>
      </c>
    </row>
    <row r="486" spans="1:15" ht="20.25" customHeight="1">
      <c r="A486" s="517"/>
      <c r="B486" s="26"/>
      <c r="C486" s="519"/>
      <c r="D486" s="26" t="s">
        <v>282</v>
      </c>
      <c r="E486" s="37">
        <v>0.9</v>
      </c>
      <c r="F486" s="28" t="s">
        <v>78</v>
      </c>
      <c r="G486" s="28">
        <v>3</v>
      </c>
      <c r="H486" s="34">
        <v>0.56000000000000005</v>
      </c>
      <c r="I486" s="33">
        <v>0.44</v>
      </c>
      <c r="J486" s="34">
        <f>H486*75</f>
        <v>42.000000000000007</v>
      </c>
      <c r="K486" s="368"/>
    </row>
    <row r="487" spans="1:15" ht="20.25" customHeight="1">
      <c r="A487" s="517"/>
      <c r="B487" s="26"/>
      <c r="C487" s="518">
        <v>278</v>
      </c>
      <c r="D487" s="26" t="s">
        <v>281</v>
      </c>
      <c r="E487" s="38">
        <v>0.5</v>
      </c>
      <c r="F487" s="28" t="s">
        <v>40</v>
      </c>
      <c r="G487" s="28">
        <v>3</v>
      </c>
      <c r="H487" s="34">
        <v>7.75</v>
      </c>
      <c r="I487" s="33">
        <v>5.58</v>
      </c>
      <c r="J487" s="34">
        <f>H487*75</f>
        <v>581.25</v>
      </c>
      <c r="K487" s="363"/>
    </row>
    <row r="488" spans="1:15" ht="20.25" customHeight="1">
      <c r="A488" s="517"/>
      <c r="B488" s="26"/>
      <c r="C488" s="519"/>
      <c r="D488" s="26" t="s">
        <v>282</v>
      </c>
      <c r="E488" s="36">
        <v>0.9</v>
      </c>
      <c r="F488" s="28" t="s">
        <v>78</v>
      </c>
      <c r="G488" s="28">
        <v>3</v>
      </c>
      <c r="H488" s="34">
        <v>0.56000000000000005</v>
      </c>
      <c r="I488" s="33">
        <v>0.44</v>
      </c>
      <c r="J488" s="34">
        <f>H488*75</f>
        <v>42.000000000000007</v>
      </c>
    </row>
    <row r="489" spans="1:15" ht="20.25" customHeight="1">
      <c r="A489" s="517"/>
      <c r="B489" s="26"/>
      <c r="C489" s="28">
        <v>406</v>
      </c>
      <c r="D489" s="26"/>
      <c r="E489" s="36" t="s">
        <v>285</v>
      </c>
      <c r="F489" s="28" t="s">
        <v>78</v>
      </c>
      <c r="G489" s="28">
        <v>2</v>
      </c>
      <c r="H489" s="34">
        <v>37.944088376104574</v>
      </c>
      <c r="I489" s="33">
        <v>28.15206556936791</v>
      </c>
      <c r="J489" s="34">
        <f>H489*75</f>
        <v>2845.806628207843</v>
      </c>
      <c r="L489" s="318"/>
    </row>
    <row r="490" spans="1:15" ht="28.5" customHeight="1">
      <c r="A490" s="517"/>
      <c r="B490" s="72"/>
      <c r="C490" s="48">
        <v>516</v>
      </c>
      <c r="D490" s="72"/>
      <c r="E490" s="73" t="s">
        <v>286</v>
      </c>
      <c r="F490" s="48" t="s">
        <v>78</v>
      </c>
      <c r="G490" s="48">
        <v>3</v>
      </c>
      <c r="H490" s="74">
        <v>14.4</v>
      </c>
      <c r="I490" s="75">
        <v>10.37</v>
      </c>
      <c r="J490" s="74">
        <v>0</v>
      </c>
      <c r="O490" s="334">
        <f>86262.54+256567.46+1056187.87+61482.01+18130.43+42253.2+157915.94</f>
        <v>1678799.45</v>
      </c>
    </row>
    <row r="491" spans="1:15" ht="18.75" customHeight="1">
      <c r="A491" s="517"/>
      <c r="B491" s="26"/>
      <c r="C491" s="28">
        <v>517</v>
      </c>
      <c r="D491" s="26"/>
      <c r="E491" s="36" t="s">
        <v>287</v>
      </c>
      <c r="F491" s="28" t="s">
        <v>78</v>
      </c>
      <c r="G491" s="28">
        <v>3</v>
      </c>
      <c r="H491" s="34">
        <v>13.448537652290229</v>
      </c>
      <c r="I491" s="33">
        <v>10.646758974729764</v>
      </c>
      <c r="J491" s="34">
        <v>0</v>
      </c>
    </row>
    <row r="492" spans="1:15" ht="26.25" customHeight="1">
      <c r="A492" s="507"/>
      <c r="B492" s="508"/>
      <c r="C492" s="508"/>
      <c r="D492" s="508"/>
      <c r="E492" s="508"/>
      <c r="F492" s="508"/>
      <c r="G492" s="509"/>
      <c r="H492" s="34">
        <f>SUM(H476:H491)</f>
        <v>240.95330284516109</v>
      </c>
      <c r="I492" s="33">
        <f>SUM(I476:I491)</f>
        <v>175.77131185216939</v>
      </c>
      <c r="J492" s="34">
        <v>0</v>
      </c>
    </row>
    <row r="493" spans="1:15">
      <c r="A493" s="504" t="s">
        <v>244</v>
      </c>
      <c r="B493" s="505"/>
      <c r="C493" s="505"/>
      <c r="D493" s="505"/>
      <c r="E493" s="505"/>
      <c r="F493" s="505"/>
      <c r="G493" s="505"/>
      <c r="H493" s="505"/>
      <c r="I493" s="506"/>
      <c r="J493" s="55">
        <f>SUM(J476:J492)</f>
        <v>15982.857389465313</v>
      </c>
    </row>
    <row r="494" spans="1:15" ht="26.25" customHeight="1">
      <c r="A494" s="503" t="s">
        <v>232</v>
      </c>
      <c r="B494" s="503"/>
      <c r="C494" s="503"/>
      <c r="D494" s="503"/>
      <c r="E494" s="503"/>
      <c r="F494" s="503"/>
      <c r="G494" s="503"/>
      <c r="H494" s="503"/>
      <c r="I494" s="503"/>
      <c r="J494" s="503"/>
    </row>
    <row r="495" spans="1:15" s="25" customFormat="1" ht="25.5" customHeight="1">
      <c r="A495" s="499" t="s">
        <v>288</v>
      </c>
      <c r="B495" s="499"/>
      <c r="C495" s="499"/>
      <c r="D495" s="499"/>
      <c r="E495" s="499"/>
      <c r="F495" s="499"/>
      <c r="G495" s="499"/>
      <c r="H495" s="499"/>
      <c r="I495" s="499"/>
      <c r="J495" s="499"/>
      <c r="K495" s="365"/>
    </row>
    <row r="496" spans="1:15" s="27" customFormat="1" ht="36" customHeight="1">
      <c r="A496" s="696" t="s">
        <v>275</v>
      </c>
      <c r="B496" s="696"/>
      <c r="C496" s="696"/>
      <c r="D496" s="696"/>
      <c r="E496" s="696"/>
      <c r="F496" s="696"/>
      <c r="G496" s="696"/>
      <c r="H496" s="143" t="s">
        <v>289</v>
      </c>
      <c r="I496" s="150"/>
      <c r="J496" s="150"/>
      <c r="K496" s="365"/>
    </row>
    <row r="497" spans="1:13" ht="21" customHeight="1">
      <c r="A497" s="491" t="s">
        <v>25</v>
      </c>
      <c r="B497" s="491" t="s">
        <v>26</v>
      </c>
      <c r="C497" s="491" t="s">
        <v>27</v>
      </c>
      <c r="D497" s="491"/>
      <c r="E497" s="511" t="s">
        <v>126</v>
      </c>
      <c r="F497" s="491" t="s">
        <v>127</v>
      </c>
      <c r="G497" s="491" t="s">
        <v>30</v>
      </c>
      <c r="H497" s="552" t="s">
        <v>128</v>
      </c>
      <c r="I497" s="112" t="s">
        <v>129</v>
      </c>
      <c r="J497" s="553" t="s">
        <v>264</v>
      </c>
    </row>
    <row r="498" spans="1:13" ht="16.5" customHeight="1">
      <c r="A498" s="491"/>
      <c r="B498" s="491"/>
      <c r="C498" s="26" t="s">
        <v>34</v>
      </c>
      <c r="D498" s="26" t="s">
        <v>35</v>
      </c>
      <c r="E498" s="511"/>
      <c r="F498" s="491"/>
      <c r="G498" s="491"/>
      <c r="H498" s="552"/>
      <c r="I498" s="113" t="s">
        <v>130</v>
      </c>
      <c r="J498" s="553"/>
    </row>
    <row r="499" spans="1:13" ht="16.5" customHeight="1">
      <c r="A499" s="511" t="s">
        <v>290</v>
      </c>
      <c r="B499" s="491">
        <v>5</v>
      </c>
      <c r="C499" s="28">
        <v>250</v>
      </c>
      <c r="D499" s="26">
        <v>1</v>
      </c>
      <c r="E499" s="26"/>
      <c r="F499" s="28" t="s">
        <v>166</v>
      </c>
      <c r="G499" s="28" t="s">
        <v>81</v>
      </c>
      <c r="H499" s="36" t="s">
        <v>291</v>
      </c>
      <c r="I499" s="33">
        <v>28921.599999999999</v>
      </c>
      <c r="J499" s="34">
        <f>I499*100</f>
        <v>2892160</v>
      </c>
    </row>
    <row r="500" spans="1:13" ht="16.5" customHeight="1">
      <c r="A500" s="511"/>
      <c r="B500" s="491"/>
      <c r="C500" s="28"/>
      <c r="D500" s="26">
        <v>2</v>
      </c>
      <c r="E500" s="26"/>
      <c r="F500" s="28"/>
      <c r="G500" s="28"/>
      <c r="H500" s="36"/>
      <c r="I500" s="33"/>
      <c r="J500" s="34"/>
    </row>
    <row r="501" spans="1:13">
      <c r="A501" s="511"/>
      <c r="B501" s="491"/>
      <c r="C501" s="28"/>
      <c r="D501" s="26">
        <v>3</v>
      </c>
      <c r="E501" s="26"/>
      <c r="F501" s="28"/>
      <c r="G501" s="28"/>
      <c r="H501" s="36"/>
      <c r="I501" s="33"/>
      <c r="J501" s="34"/>
    </row>
    <row r="502" spans="1:13">
      <c r="A502" s="511"/>
      <c r="B502" s="491"/>
      <c r="C502" s="28"/>
      <c r="D502" s="26">
        <v>4</v>
      </c>
      <c r="E502" s="26"/>
      <c r="F502" s="28"/>
      <c r="G502" s="28"/>
      <c r="H502" s="36"/>
      <c r="I502" s="33"/>
      <c r="J502" s="34"/>
    </row>
    <row r="503" spans="1:13" s="111" customFormat="1" ht="25.5" customHeight="1">
      <c r="A503" s="512"/>
      <c r="B503" s="510"/>
      <c r="C503" s="145"/>
      <c r="D503" s="144">
        <v>5</v>
      </c>
      <c r="E503" s="144"/>
      <c r="F503" s="145"/>
      <c r="G503" s="145"/>
      <c r="H503" s="146"/>
      <c r="I503" s="159"/>
      <c r="J503" s="97"/>
      <c r="K503" s="362"/>
    </row>
    <row r="504" spans="1:13" s="321" customFormat="1" ht="25.5" customHeight="1" outlineLevel="1">
      <c r="A504" s="606" t="s">
        <v>244</v>
      </c>
      <c r="B504" s="606"/>
      <c r="C504" s="606"/>
      <c r="D504" s="606"/>
      <c r="E504" s="606"/>
      <c r="F504" s="606"/>
      <c r="G504" s="606"/>
      <c r="H504" s="606"/>
      <c r="I504" s="606"/>
      <c r="J504" s="55">
        <f>SUM(J499:J499)</f>
        <v>2892160</v>
      </c>
      <c r="M504" s="409">
        <v>3200153.3831219287</v>
      </c>
    </row>
    <row r="505" spans="1:13" s="321" customFormat="1" ht="25.5" customHeight="1" thickBot="1">
      <c r="A505" s="116"/>
      <c r="B505" s="116"/>
      <c r="C505" s="116"/>
      <c r="D505" s="116"/>
      <c r="E505" s="116"/>
      <c r="F505" s="116"/>
      <c r="G505" s="116"/>
      <c r="H505" s="116"/>
      <c r="I505" s="116"/>
      <c r="J505" s="118"/>
    </row>
    <row r="506" spans="1:13" s="321" customFormat="1" ht="25.5" customHeight="1" thickBot="1">
      <c r="A506" s="405" t="s">
        <v>384</v>
      </c>
      <c r="B506" s="353"/>
      <c r="C506" s="354"/>
      <c r="D506" s="354"/>
      <c r="E506" s="354"/>
      <c r="F506" s="354"/>
      <c r="G506" s="354"/>
      <c r="H506" s="354"/>
      <c r="I506" s="354"/>
      <c r="J506" s="354"/>
      <c r="K506" s="362"/>
    </row>
    <row r="507" spans="1:13" s="321" customFormat="1" ht="25.5" customHeight="1">
      <c r="A507" s="526" t="s">
        <v>358</v>
      </c>
      <c r="B507" s="527"/>
      <c r="C507" s="527"/>
      <c r="D507" s="527"/>
      <c r="E507" s="527"/>
      <c r="F507" s="527"/>
      <c r="G507" s="527"/>
      <c r="H507" s="527"/>
      <c r="I507" s="528"/>
      <c r="J507" s="394">
        <v>3200153.3831219287</v>
      </c>
      <c r="K507" s="320" t="s">
        <v>360</v>
      </c>
    </row>
    <row r="508" spans="1:13" ht="23.25" customHeight="1">
      <c r="A508" s="482" t="s">
        <v>359</v>
      </c>
      <c r="B508" s="483"/>
      <c r="C508" s="483"/>
      <c r="D508" s="483"/>
      <c r="E508" s="483"/>
      <c r="F508" s="483"/>
      <c r="G508" s="483"/>
      <c r="H508" s="483"/>
      <c r="I508" s="484"/>
      <c r="J508" s="395">
        <v>0</v>
      </c>
      <c r="K508" s="363"/>
    </row>
    <row r="509" spans="1:13" ht="20.25" customHeight="1">
      <c r="A509" s="482" t="s">
        <v>422</v>
      </c>
      <c r="B509" s="483"/>
      <c r="C509" s="483"/>
      <c r="D509" s="483"/>
      <c r="E509" s="483"/>
      <c r="F509" s="483"/>
      <c r="G509" s="483"/>
      <c r="H509" s="483"/>
      <c r="I509" s="484"/>
      <c r="J509" s="395">
        <v>0</v>
      </c>
      <c r="K509" s="363"/>
    </row>
    <row r="510" spans="1:13" ht="20.25" customHeight="1">
      <c r="A510" s="482" t="s">
        <v>435</v>
      </c>
      <c r="B510" s="483"/>
      <c r="C510" s="483"/>
      <c r="D510" s="483"/>
      <c r="E510" s="483"/>
      <c r="F510" s="483"/>
      <c r="G510" s="483"/>
      <c r="H510" s="483"/>
      <c r="I510" s="484"/>
      <c r="J510" s="395">
        <v>0</v>
      </c>
      <c r="K510" s="363"/>
    </row>
    <row r="511" spans="1:13" ht="21" customHeight="1" thickBot="1">
      <c r="A511" s="529" t="s">
        <v>439</v>
      </c>
      <c r="B511" s="530"/>
      <c r="C511" s="530"/>
      <c r="D511" s="530"/>
      <c r="E511" s="530"/>
      <c r="F511" s="530"/>
      <c r="G511" s="530"/>
      <c r="H511" s="530"/>
      <c r="I511" s="531"/>
      <c r="J511" s="397">
        <v>0</v>
      </c>
      <c r="K511" s="363"/>
    </row>
    <row r="512" spans="1:13" ht="18">
      <c r="A512" s="532" t="s">
        <v>436</v>
      </c>
      <c r="B512" s="533"/>
      <c r="C512" s="533"/>
      <c r="D512" s="533"/>
      <c r="E512" s="533"/>
      <c r="F512" s="533"/>
      <c r="G512" s="533"/>
      <c r="H512" s="533"/>
      <c r="I512" s="534"/>
      <c r="J512" s="414">
        <f>+J507+J508+J511</f>
        <v>3200153.3831219287</v>
      </c>
      <c r="K512" s="363"/>
    </row>
    <row r="513" spans="1:14" ht="63" customHeight="1">
      <c r="A513" s="575" t="s">
        <v>393</v>
      </c>
      <c r="B513" s="576"/>
      <c r="C513" s="576"/>
      <c r="D513" s="576"/>
      <c r="E513" s="576"/>
      <c r="F513" s="576"/>
      <c r="G513" s="576"/>
      <c r="H513" s="576"/>
      <c r="I513" s="576"/>
      <c r="J513" s="577"/>
      <c r="K513" s="363"/>
    </row>
    <row r="514" spans="1:14" s="336" customFormat="1" ht="35.25" customHeight="1">
      <c r="A514" s="498" t="s">
        <v>274</v>
      </c>
      <c r="B514" s="498"/>
      <c r="C514" s="498"/>
      <c r="D514" s="498"/>
      <c r="E514" s="498"/>
      <c r="F514" s="498"/>
      <c r="G514" s="498"/>
      <c r="H514" s="498"/>
      <c r="I514" s="498"/>
      <c r="J514" s="498"/>
      <c r="K514" s="385"/>
    </row>
    <row r="515" spans="1:14" ht="18">
      <c r="A515" s="491" t="s">
        <v>25</v>
      </c>
      <c r="B515" s="491" t="s">
        <v>26</v>
      </c>
      <c r="C515" s="491" t="s">
        <v>27</v>
      </c>
      <c r="D515" s="491"/>
      <c r="E515" s="511" t="s">
        <v>28</v>
      </c>
      <c r="F515" s="491" t="s">
        <v>29</v>
      </c>
      <c r="G515" s="491" t="s">
        <v>30</v>
      </c>
      <c r="H515" s="697" t="s">
        <v>31</v>
      </c>
      <c r="I515" s="697" t="s">
        <v>32</v>
      </c>
      <c r="J515" s="698" t="s">
        <v>33</v>
      </c>
      <c r="K515" s="363"/>
    </row>
    <row r="516" spans="1:14" s="111" customFormat="1" ht="30.75" customHeight="1">
      <c r="A516" s="491"/>
      <c r="B516" s="491"/>
      <c r="C516" s="26" t="s">
        <v>34</v>
      </c>
      <c r="D516" s="26" t="s">
        <v>35</v>
      </c>
      <c r="E516" s="511"/>
      <c r="F516" s="491"/>
      <c r="G516" s="491"/>
      <c r="H516" s="697"/>
      <c r="I516" s="697"/>
      <c r="J516" s="698"/>
      <c r="K516" s="363"/>
    </row>
    <row r="517" spans="1:14" s="111" customFormat="1" ht="23.25" customHeight="1">
      <c r="A517" s="359" t="s">
        <v>292</v>
      </c>
      <c r="B517" s="345">
        <v>5</v>
      </c>
      <c r="C517" s="345">
        <v>250</v>
      </c>
      <c r="D517" s="345"/>
      <c r="E517" s="384" t="s">
        <v>293</v>
      </c>
      <c r="F517" s="358" t="s">
        <v>73</v>
      </c>
      <c r="G517" s="345"/>
      <c r="H517" s="71"/>
      <c r="I517" s="70"/>
      <c r="J517" s="358"/>
      <c r="K517" s="363"/>
    </row>
    <row r="518" spans="1:14" s="27" customFormat="1" ht="18">
      <c r="A518" s="699" t="s">
        <v>294</v>
      </c>
      <c r="B518" s="699"/>
      <c r="C518" s="699"/>
      <c r="D518" s="699"/>
      <c r="E518" s="699"/>
      <c r="F518" s="699"/>
      <c r="G518" s="699"/>
      <c r="H518" s="699"/>
      <c r="I518" s="699"/>
      <c r="J518" s="699"/>
      <c r="K518" s="369"/>
    </row>
    <row r="519" spans="1:14" s="27" customFormat="1" ht="21" customHeight="1">
      <c r="A519" s="423"/>
      <c r="B519" s="423"/>
      <c r="C519" s="423"/>
      <c r="D519" s="423"/>
      <c r="E519" s="423"/>
      <c r="F519" s="423"/>
      <c r="G519" s="423"/>
      <c r="H519" s="423"/>
      <c r="I519" s="423"/>
      <c r="J519" s="423"/>
      <c r="K519" s="372"/>
    </row>
    <row r="520" spans="1:14" s="27" customFormat="1" ht="33" customHeight="1" thickBot="1">
      <c r="A520" s="386" t="s">
        <v>251</v>
      </c>
      <c r="B520" s="387">
        <v>5</v>
      </c>
      <c r="C520" s="387">
        <v>908</v>
      </c>
      <c r="D520" s="387"/>
      <c r="E520" s="387"/>
      <c r="F520" s="387" t="s">
        <v>295</v>
      </c>
      <c r="G520" s="387"/>
      <c r="H520" s="63"/>
      <c r="I520" s="388">
        <v>103.29</v>
      </c>
      <c r="J520" s="389" t="s">
        <v>296</v>
      </c>
      <c r="K520" s="363"/>
    </row>
    <row r="521" spans="1:14" s="27" customFormat="1" ht="41.25" thickTop="1" thickBot="1">
      <c r="A521" s="495" t="s">
        <v>297</v>
      </c>
      <c r="B521" s="496"/>
      <c r="C521" s="496"/>
      <c r="D521" s="496"/>
      <c r="E521" s="496"/>
      <c r="F521" s="496"/>
      <c r="G521" s="496"/>
      <c r="H521" s="496"/>
      <c r="I521" s="496"/>
      <c r="J521" s="497"/>
      <c r="K521" s="365"/>
    </row>
    <row r="522" spans="1:14" s="27" customFormat="1" ht="27" thickTop="1">
      <c r="A522" s="571" t="s">
        <v>274</v>
      </c>
      <c r="B522" s="571"/>
      <c r="C522" s="571"/>
      <c r="D522" s="571"/>
      <c r="E522" s="571"/>
      <c r="F522" s="571"/>
      <c r="G522" s="571"/>
      <c r="H522" s="571"/>
      <c r="I522" s="571"/>
      <c r="J522" s="571"/>
      <c r="K522" s="365"/>
      <c r="N522" s="7"/>
    </row>
    <row r="523" spans="1:14" s="27" customFormat="1">
      <c r="A523" s="499" t="s">
        <v>247</v>
      </c>
      <c r="B523" s="499"/>
      <c r="C523" s="499"/>
      <c r="D523" s="499"/>
      <c r="E523" s="499"/>
      <c r="F523" s="499"/>
      <c r="G523" s="499"/>
      <c r="H523" s="499"/>
      <c r="I523" s="499"/>
      <c r="J523" s="499"/>
      <c r="K523" s="365"/>
    </row>
    <row r="524" spans="1:14" s="27" customFormat="1" ht="36" customHeight="1">
      <c r="A524" s="162" t="s">
        <v>298</v>
      </c>
      <c r="B524" s="162"/>
      <c r="C524" s="162"/>
      <c r="D524" s="162"/>
      <c r="E524" s="162"/>
      <c r="F524" s="162"/>
      <c r="G524" s="162"/>
      <c r="H524" s="143"/>
      <c r="I524" s="143"/>
      <c r="J524" s="143"/>
      <c r="K524" s="365"/>
    </row>
    <row r="525" spans="1:14" s="27" customFormat="1" ht="33" customHeight="1">
      <c r="A525" s="163"/>
      <c r="B525" s="163"/>
      <c r="C525" s="163"/>
      <c r="D525" s="163"/>
      <c r="E525" s="163"/>
      <c r="F525" s="163"/>
      <c r="G525" s="163"/>
      <c r="H525" s="163"/>
      <c r="I525" s="163"/>
      <c r="J525" s="163"/>
      <c r="K525" s="365"/>
    </row>
    <row r="526" spans="1:14" s="27" customFormat="1" ht="33" customHeight="1">
      <c r="A526" s="510" t="s">
        <v>25</v>
      </c>
      <c r="B526" s="513" t="s">
        <v>26</v>
      </c>
      <c r="C526" s="513" t="s">
        <v>27</v>
      </c>
      <c r="D526" s="513"/>
      <c r="E526" s="538" t="s">
        <v>28</v>
      </c>
      <c r="F526" s="510" t="s">
        <v>29</v>
      </c>
      <c r="G526" s="510" t="s">
        <v>30</v>
      </c>
      <c r="H526" s="514" t="s">
        <v>31</v>
      </c>
      <c r="I526" s="514" t="s">
        <v>32</v>
      </c>
      <c r="J526" s="569" t="s">
        <v>299</v>
      </c>
      <c r="K526" s="369"/>
    </row>
    <row r="527" spans="1:14" s="111" customFormat="1" ht="19.5" customHeight="1">
      <c r="A527" s="513"/>
      <c r="B527" s="510"/>
      <c r="C527" s="144" t="s">
        <v>34</v>
      </c>
      <c r="D527" s="144" t="s">
        <v>35</v>
      </c>
      <c r="E527" s="512"/>
      <c r="F527" s="513"/>
      <c r="G527" s="513"/>
      <c r="H527" s="515"/>
      <c r="I527" s="515"/>
      <c r="J527" s="551"/>
      <c r="K527" s="363"/>
    </row>
    <row r="528" spans="1:14" s="111" customFormat="1" ht="36.75" customHeight="1">
      <c r="A528" s="124" t="s">
        <v>300</v>
      </c>
      <c r="B528" s="341">
        <v>12</v>
      </c>
      <c r="C528" s="341">
        <v>35</v>
      </c>
      <c r="D528" s="341"/>
      <c r="E528" s="384" t="s">
        <v>421</v>
      </c>
      <c r="F528" s="358" t="s">
        <v>78</v>
      </c>
      <c r="G528" s="341">
        <v>1</v>
      </c>
      <c r="H528" s="71">
        <v>31.891213518775793</v>
      </c>
      <c r="I528" s="70">
        <v>24.237322274269602</v>
      </c>
      <c r="J528" s="390">
        <f>4940*40</f>
        <v>197600</v>
      </c>
      <c r="K528" s="363"/>
    </row>
    <row r="529" spans="1:14" s="111" customFormat="1" ht="36.75" customHeight="1">
      <c r="A529" s="26"/>
      <c r="B529" s="341"/>
      <c r="C529" s="341">
        <v>299</v>
      </c>
      <c r="D529" s="341"/>
      <c r="E529" s="384" t="s">
        <v>301</v>
      </c>
      <c r="F529" s="358" t="s">
        <v>78</v>
      </c>
      <c r="G529" s="341">
        <v>2</v>
      </c>
      <c r="H529" s="71">
        <v>29.9</v>
      </c>
      <c r="I529" s="70">
        <v>26.912569011553142</v>
      </c>
      <c r="J529" s="390">
        <f>5790*40</f>
        <v>231600</v>
      </c>
      <c r="K529" s="363"/>
    </row>
    <row r="530" spans="1:14" s="111" customFormat="1" ht="29.25" customHeight="1">
      <c r="A530" s="504" t="s">
        <v>244</v>
      </c>
      <c r="B530" s="505"/>
      <c r="C530" s="505"/>
      <c r="D530" s="505"/>
      <c r="E530" s="505"/>
      <c r="F530" s="505"/>
      <c r="G530" s="505"/>
      <c r="H530" s="505"/>
      <c r="I530" s="506"/>
      <c r="J530" s="164">
        <f>SUM(J528:J529)</f>
        <v>429200</v>
      </c>
      <c r="K530" s="365"/>
    </row>
    <row r="531" spans="1:14" ht="64.5" customHeight="1" thickBot="1">
      <c r="A531" s="339"/>
      <c r="B531" s="339"/>
      <c r="C531" s="339"/>
      <c r="D531" s="339"/>
      <c r="E531" s="339"/>
      <c r="F531" s="339"/>
      <c r="G531" s="339"/>
      <c r="H531" s="339"/>
      <c r="I531" s="339"/>
      <c r="J531" s="340"/>
    </row>
    <row r="532" spans="1:14" s="27" customFormat="1" ht="41.25" thickTop="1" thickBot="1">
      <c r="A532" s="495" t="s">
        <v>410</v>
      </c>
      <c r="B532" s="496"/>
      <c r="C532" s="496"/>
      <c r="D532" s="496"/>
      <c r="E532" s="496"/>
      <c r="F532" s="496"/>
      <c r="G532" s="496"/>
      <c r="H532" s="496"/>
      <c r="I532" s="496"/>
      <c r="J532" s="497"/>
      <c r="K532" s="365"/>
    </row>
    <row r="533" spans="1:14" s="27" customFormat="1" ht="27" thickTop="1">
      <c r="A533" s="571" t="s">
        <v>232</v>
      </c>
      <c r="B533" s="571"/>
      <c r="C533" s="571"/>
      <c r="D533" s="571"/>
      <c r="E533" s="571"/>
      <c r="F533" s="571"/>
      <c r="G533" s="571"/>
      <c r="H533" s="571"/>
      <c r="I533" s="571"/>
      <c r="J533" s="571"/>
      <c r="K533" s="365"/>
      <c r="N533" s="7"/>
    </row>
    <row r="534" spans="1:14" s="27" customFormat="1">
      <c r="A534" s="499" t="s">
        <v>247</v>
      </c>
      <c r="B534" s="499"/>
      <c r="C534" s="499"/>
      <c r="D534" s="499"/>
      <c r="E534" s="499"/>
      <c r="F534" s="499"/>
      <c r="G534" s="499"/>
      <c r="H534" s="499"/>
      <c r="I534" s="499"/>
      <c r="J534" s="499"/>
      <c r="K534" s="365"/>
    </row>
    <row r="535" spans="1:14" s="27" customFormat="1" ht="36" customHeight="1">
      <c r="A535" s="162" t="s">
        <v>412</v>
      </c>
      <c r="B535" s="162"/>
      <c r="C535" s="162"/>
      <c r="D535" s="162"/>
      <c r="E535" s="162"/>
      <c r="F535" s="162"/>
      <c r="G535" s="162"/>
      <c r="H535" s="435"/>
      <c r="I535" s="435"/>
      <c r="J535" s="435"/>
      <c r="K535" s="365"/>
    </row>
    <row r="536" spans="1:14" s="27" customFormat="1" ht="33" customHeight="1">
      <c r="A536" s="163"/>
      <c r="B536" s="163"/>
      <c r="C536" s="163"/>
      <c r="D536" s="163"/>
      <c r="E536" s="163"/>
      <c r="F536" s="163"/>
      <c r="G536" s="163"/>
      <c r="H536" s="163"/>
      <c r="I536" s="163"/>
      <c r="J536" s="163"/>
      <c r="K536" s="365"/>
    </row>
    <row r="537" spans="1:14" ht="26.25" customHeight="1">
      <c r="A537" s="491" t="s">
        <v>25</v>
      </c>
      <c r="B537" s="491" t="s">
        <v>26</v>
      </c>
      <c r="C537" s="491" t="s">
        <v>27</v>
      </c>
      <c r="D537" s="491"/>
      <c r="E537" s="511" t="s">
        <v>126</v>
      </c>
      <c r="F537" s="491" t="s">
        <v>127</v>
      </c>
      <c r="G537" s="491" t="s">
        <v>30</v>
      </c>
      <c r="H537" s="552" t="s">
        <v>128</v>
      </c>
      <c r="I537" s="112" t="s">
        <v>129</v>
      </c>
      <c r="J537" s="553" t="s">
        <v>264</v>
      </c>
    </row>
    <row r="538" spans="1:14" ht="26.25" customHeight="1">
      <c r="A538" s="491"/>
      <c r="B538" s="491"/>
      <c r="C538" s="26" t="s">
        <v>34</v>
      </c>
      <c r="D538" s="26" t="s">
        <v>35</v>
      </c>
      <c r="E538" s="511"/>
      <c r="F538" s="491"/>
      <c r="G538" s="491"/>
      <c r="H538" s="552"/>
      <c r="I538" s="113" t="s">
        <v>130</v>
      </c>
      <c r="J538" s="553"/>
    </row>
    <row r="539" spans="1:14" s="111" customFormat="1" ht="36.75" customHeight="1">
      <c r="A539" s="713" t="s">
        <v>413</v>
      </c>
      <c r="B539" s="437">
        <v>13</v>
      </c>
      <c r="C539" s="437">
        <v>61</v>
      </c>
      <c r="D539" s="437"/>
      <c r="E539" s="439"/>
      <c r="F539" s="437" t="s">
        <v>414</v>
      </c>
      <c r="G539" s="437"/>
      <c r="H539" s="436"/>
      <c r="I539" s="438"/>
      <c r="J539" s="440"/>
      <c r="K539" s="363"/>
    </row>
    <row r="540" spans="1:14" s="111" customFormat="1" ht="36.75" customHeight="1">
      <c r="A540" s="714"/>
      <c r="B540" s="437"/>
      <c r="C540" s="437">
        <v>139</v>
      </c>
      <c r="D540" s="437">
        <v>4</v>
      </c>
      <c r="E540" s="439"/>
      <c r="F540" s="437" t="s">
        <v>176</v>
      </c>
      <c r="G540" s="437" t="s">
        <v>81</v>
      </c>
      <c r="H540" s="436" t="s">
        <v>415</v>
      </c>
      <c r="I540" s="438">
        <v>10476.85</v>
      </c>
      <c r="J540" s="448">
        <f>I540*100</f>
        <v>1047685</v>
      </c>
      <c r="K540" s="363"/>
    </row>
    <row r="541" spans="1:14" s="111" customFormat="1" ht="36.75" customHeight="1">
      <c r="A541" s="715"/>
      <c r="B541" s="437"/>
      <c r="C541" s="437">
        <v>139</v>
      </c>
      <c r="D541" s="437">
        <v>5</v>
      </c>
      <c r="E541" s="441"/>
      <c r="F541" s="437" t="s">
        <v>176</v>
      </c>
      <c r="G541" s="437" t="s">
        <v>81</v>
      </c>
      <c r="H541" s="436" t="s">
        <v>416</v>
      </c>
      <c r="I541" s="438">
        <v>1041.18</v>
      </c>
      <c r="J541" s="448">
        <f>I541*100</f>
        <v>104118</v>
      </c>
      <c r="K541" s="363"/>
    </row>
    <row r="542" spans="1:14" s="111" customFormat="1" ht="22.5" customHeight="1">
      <c r="A542" s="559" t="s">
        <v>205</v>
      </c>
      <c r="B542" s="560"/>
      <c r="C542" s="560"/>
      <c r="D542" s="560"/>
      <c r="E542" s="560"/>
      <c r="F542" s="560"/>
      <c r="G542" s="560"/>
      <c r="H542" s="560"/>
      <c r="I542" s="561"/>
      <c r="J542" s="164">
        <f>SUM(J539:J541)</f>
        <v>1151803</v>
      </c>
      <c r="K542" s="365"/>
    </row>
    <row r="543" spans="1:14" s="111" customFormat="1" ht="29.25" customHeight="1">
      <c r="A543" s="559" t="s">
        <v>425</v>
      </c>
      <c r="B543" s="560"/>
      <c r="C543" s="560"/>
      <c r="D543" s="560"/>
      <c r="E543" s="560"/>
      <c r="F543" s="560"/>
      <c r="G543" s="560"/>
      <c r="H543" s="560"/>
      <c r="I543" s="561"/>
      <c r="J543" s="164">
        <v>215653.39</v>
      </c>
      <c r="K543" s="365"/>
    </row>
    <row r="544" spans="1:14" s="111" customFormat="1" ht="29.25" customHeight="1">
      <c r="A544" s="559" t="s">
        <v>426</v>
      </c>
      <c r="B544" s="560"/>
      <c r="C544" s="560"/>
      <c r="D544" s="560"/>
      <c r="E544" s="560"/>
      <c r="F544" s="560"/>
      <c r="G544" s="560"/>
      <c r="H544" s="560"/>
      <c r="I544" s="561"/>
      <c r="J544" s="164">
        <f>J542+J543</f>
        <v>1367456.3900000001</v>
      </c>
      <c r="K544" s="365"/>
    </row>
    <row r="545" spans="1:13" s="111" customFormat="1" ht="29.25" customHeight="1">
      <c r="A545" s="339"/>
      <c r="B545" s="339"/>
      <c r="C545" s="339"/>
      <c r="D545" s="339"/>
      <c r="E545" s="339"/>
      <c r="F545" s="339"/>
      <c r="G545" s="339"/>
      <c r="H545" s="339"/>
      <c r="I545" s="339"/>
      <c r="J545" s="340"/>
      <c r="K545" s="365"/>
    </row>
    <row r="546" spans="1:13" s="7" customFormat="1" ht="29.25" customHeight="1" thickBot="1">
      <c r="A546" s="690" t="s">
        <v>451</v>
      </c>
      <c r="B546" s="690"/>
      <c r="C546" s="690"/>
      <c r="D546" s="690"/>
      <c r="E546" s="690"/>
      <c r="F546" s="690"/>
      <c r="G546" s="690"/>
      <c r="H546" s="690"/>
      <c r="I546" s="690"/>
      <c r="J546" s="690"/>
      <c r="K546" s="365"/>
      <c r="L546" s="7">
        <f>155963.98+34169.41</f>
        <v>190133.39</v>
      </c>
    </row>
    <row r="547" spans="1:13" s="321" customFormat="1" ht="25.5" customHeight="1" thickBot="1">
      <c r="A547" s="405" t="s">
        <v>428</v>
      </c>
      <c r="B547" s="353"/>
      <c r="C547" s="354"/>
      <c r="D547" s="354"/>
      <c r="E547" s="354"/>
      <c r="F547" s="354"/>
      <c r="G547" s="354"/>
      <c r="H547" s="354"/>
      <c r="I547" s="354"/>
      <c r="J547" s="354"/>
      <c r="K547" s="362"/>
    </row>
    <row r="548" spans="1:13" s="321" customFormat="1" ht="25.5" customHeight="1">
      <c r="A548" s="526" t="s">
        <v>358</v>
      </c>
      <c r="B548" s="527"/>
      <c r="C548" s="527"/>
      <c r="D548" s="527"/>
      <c r="E548" s="527"/>
      <c r="F548" s="527"/>
      <c r="G548" s="527"/>
      <c r="H548" s="527"/>
      <c r="I548" s="528"/>
      <c r="J548" s="394">
        <v>1500178.47</v>
      </c>
      <c r="K548" s="320" t="s">
        <v>360</v>
      </c>
    </row>
    <row r="549" spans="1:13" ht="25.5" customHeight="1">
      <c r="A549" s="482" t="s">
        <v>359</v>
      </c>
      <c r="B549" s="483"/>
      <c r="C549" s="483"/>
      <c r="D549" s="483"/>
      <c r="E549" s="483"/>
      <c r="F549" s="483"/>
      <c r="G549" s="483"/>
      <c r="H549" s="483"/>
      <c r="I549" s="484"/>
      <c r="J549" s="395">
        <v>0</v>
      </c>
      <c r="K549" s="363"/>
    </row>
    <row r="550" spans="1:13" ht="25.5" customHeight="1">
      <c r="A550" s="482" t="s">
        <v>422</v>
      </c>
      <c r="B550" s="483"/>
      <c r="C550" s="483"/>
      <c r="D550" s="483"/>
      <c r="E550" s="483"/>
      <c r="F550" s="483"/>
      <c r="G550" s="483"/>
      <c r="H550" s="483"/>
      <c r="I550" s="484"/>
      <c r="J550" s="395">
        <f>34169.41+155963.98</f>
        <v>190133.39</v>
      </c>
      <c r="K550" s="363"/>
    </row>
    <row r="551" spans="1:13" ht="25.5" customHeight="1">
      <c r="A551" s="482" t="s">
        <v>435</v>
      </c>
      <c r="B551" s="483"/>
      <c r="C551" s="483"/>
      <c r="D551" s="483"/>
      <c r="E551" s="483"/>
      <c r="F551" s="483"/>
      <c r="G551" s="483"/>
      <c r="H551" s="483"/>
      <c r="I551" s="484"/>
      <c r="J551" s="395">
        <v>0</v>
      </c>
      <c r="K551" s="363"/>
    </row>
    <row r="552" spans="1:13" ht="25.5" customHeight="1" thickBot="1">
      <c r="A552" s="529" t="s">
        <v>440</v>
      </c>
      <c r="B552" s="530"/>
      <c r="C552" s="530"/>
      <c r="D552" s="530"/>
      <c r="E552" s="530"/>
      <c r="F552" s="530"/>
      <c r="G552" s="530"/>
      <c r="H552" s="530"/>
      <c r="I552" s="531"/>
      <c r="J552" s="397">
        <v>0</v>
      </c>
      <c r="K552" s="363"/>
    </row>
    <row r="553" spans="1:13" ht="25.5" customHeight="1">
      <c r="A553" s="532" t="s">
        <v>436</v>
      </c>
      <c r="B553" s="533"/>
      <c r="C553" s="533"/>
      <c r="D553" s="533"/>
      <c r="E553" s="533"/>
      <c r="F553" s="533"/>
      <c r="G553" s="533"/>
      <c r="H553" s="533"/>
      <c r="I553" s="534"/>
      <c r="J553" s="414">
        <f>SUM(J548:J552)</f>
        <v>1690311.8599999999</v>
      </c>
      <c r="K553" s="363"/>
      <c r="L553" s="320"/>
    </row>
    <row r="554" spans="1:13" ht="63" customHeight="1" thickBot="1">
      <c r="A554" s="575" t="s">
        <v>429</v>
      </c>
      <c r="B554" s="576"/>
      <c r="C554" s="576"/>
      <c r="D554" s="576"/>
      <c r="E554" s="576"/>
      <c r="F554" s="576"/>
      <c r="G554" s="576"/>
      <c r="H554" s="576"/>
      <c r="I554" s="576"/>
      <c r="J554" s="577"/>
      <c r="K554" s="363"/>
    </row>
    <row r="555" spans="1:13" s="27" customFormat="1" ht="19.5" customHeight="1" thickTop="1">
      <c r="A555" s="700" t="s">
        <v>302</v>
      </c>
      <c r="B555" s="701"/>
      <c r="C555" s="701"/>
      <c r="D555" s="701"/>
      <c r="E555" s="701"/>
      <c r="F555" s="701"/>
      <c r="G555" s="701"/>
      <c r="H555" s="701"/>
      <c r="I555" s="701"/>
      <c r="J555" s="702"/>
      <c r="K555" s="365"/>
    </row>
    <row r="556" spans="1:13" ht="25.5" customHeight="1" thickBot="1">
      <c r="A556" s="703"/>
      <c r="B556" s="704"/>
      <c r="C556" s="704"/>
      <c r="D556" s="704"/>
      <c r="E556" s="704"/>
      <c r="F556" s="704"/>
      <c r="G556" s="704"/>
      <c r="H556" s="704"/>
      <c r="I556" s="704"/>
      <c r="J556" s="705"/>
      <c r="M556" s="463">
        <f>J163+J185+J204+J245+J308+J339+J370+J392+J414+J435+J465+J512+J553</f>
        <v>28105827.385889225</v>
      </c>
    </row>
    <row r="557" spans="1:13" ht="37.5" customHeight="1" thickTop="1">
      <c r="F557"/>
      <c r="H557"/>
      <c r="I557" s="165"/>
      <c r="K557" s="373"/>
      <c r="M557" s="463">
        <f>M556-28105827.39</f>
        <v>-4.110775887966156E-3</v>
      </c>
    </row>
    <row r="558" spans="1:13" s="128" customFormat="1" ht="37.5" customHeight="1">
      <c r="A558" s="17" t="s">
        <v>303</v>
      </c>
      <c r="B558" s="17"/>
      <c r="C558" s="17"/>
      <c r="D558" s="17"/>
      <c r="E558" s="17"/>
      <c r="F558" s="17"/>
      <c r="G558" s="17"/>
      <c r="H558" s="17"/>
      <c r="I558" s="165"/>
      <c r="J558" s="18"/>
      <c r="K558" s="373"/>
    </row>
    <row r="559" spans="1:13" s="128" customFormat="1" ht="28.5" customHeight="1">
      <c r="A559" s="17"/>
      <c r="B559" s="17"/>
      <c r="C559" s="17"/>
      <c r="D559" s="17"/>
      <c r="E559" s="17"/>
      <c r="F559" s="17"/>
      <c r="G559" s="17"/>
      <c r="H559" s="17"/>
      <c r="I559" s="165"/>
      <c r="J559" s="18"/>
      <c r="K559" s="365"/>
    </row>
    <row r="560" spans="1:13" ht="37.5" customHeight="1">
      <c r="A560" s="544" t="s">
        <v>304</v>
      </c>
      <c r="B560" s="544"/>
      <c r="C560" s="545" t="s">
        <v>305</v>
      </c>
      <c r="D560" s="545"/>
      <c r="E560" s="545"/>
      <c r="F560" s="545"/>
      <c r="G560" s="545"/>
      <c r="H560" s="545"/>
      <c r="I560" s="545"/>
      <c r="J560" s="545"/>
      <c r="L560" s="318"/>
    </row>
    <row r="561" spans="1:11" ht="41.25" customHeight="1">
      <c r="A561" s="17"/>
      <c r="B561" s="17"/>
      <c r="C561" s="17"/>
      <c r="D561" s="17"/>
      <c r="E561" s="17"/>
      <c r="F561" s="17"/>
      <c r="G561" s="17"/>
      <c r="H561" s="17"/>
      <c r="I561" s="165"/>
      <c r="J561" s="18"/>
    </row>
    <row r="562" spans="1:11" ht="34.5" customHeight="1">
      <c r="A562" s="546" t="s">
        <v>306</v>
      </c>
      <c r="B562" s="546"/>
      <c r="C562" s="547" t="s">
        <v>307</v>
      </c>
      <c r="D562" s="547"/>
      <c r="E562" s="547"/>
      <c r="F562" s="547"/>
      <c r="G562" s="547"/>
      <c r="H562" s="547"/>
      <c r="I562" s="547"/>
      <c r="J562" s="547"/>
    </row>
    <row r="563" spans="1:11" ht="36" customHeight="1">
      <c r="A563" s="17"/>
      <c r="B563" s="17"/>
      <c r="C563" s="689" t="s">
        <v>308</v>
      </c>
      <c r="D563" s="689"/>
      <c r="E563" s="689"/>
      <c r="F563" s="689"/>
      <c r="G563" s="689"/>
      <c r="H563" s="689"/>
      <c r="I563" s="689"/>
      <c r="J563" s="689"/>
    </row>
    <row r="564" spans="1:11" ht="22.5" customHeight="1">
      <c r="A564" s="17"/>
      <c r="B564" s="17"/>
      <c r="C564" s="688"/>
      <c r="D564" s="688"/>
      <c r="E564" s="688"/>
      <c r="F564" s="688"/>
      <c r="G564" s="688"/>
      <c r="H564" s="688"/>
      <c r="I564" s="688"/>
      <c r="J564" s="688"/>
      <c r="K564" s="368"/>
    </row>
    <row r="565" spans="1:11" ht="39" customHeight="1">
      <c r="A565" s="17"/>
      <c r="B565" s="17"/>
      <c r="C565" s="709" t="s">
        <v>309</v>
      </c>
      <c r="D565" s="709"/>
      <c r="E565" s="709"/>
      <c r="F565" s="709"/>
      <c r="G565" s="709"/>
      <c r="H565" s="709"/>
      <c r="I565" s="709"/>
      <c r="J565" s="709"/>
      <c r="K565" s="363"/>
    </row>
    <row r="566" spans="1:11" ht="42" customHeight="1">
      <c r="A566" s="17"/>
      <c r="B566" s="17"/>
      <c r="C566" s="708" t="s">
        <v>353</v>
      </c>
      <c r="D566" s="708"/>
      <c r="E566" s="708"/>
      <c r="F566" s="708"/>
      <c r="G566" s="708"/>
      <c r="H566" s="708"/>
      <c r="I566" s="708"/>
      <c r="J566" s="708"/>
    </row>
    <row r="567" spans="1:11" ht="32.25" customHeight="1">
      <c r="A567" s="17"/>
      <c r="B567" s="17"/>
      <c r="C567" s="167"/>
      <c r="D567" s="167"/>
      <c r="E567" s="167"/>
      <c r="F567" s="167"/>
      <c r="G567" s="167"/>
      <c r="H567" s="167"/>
      <c r="I567" s="168"/>
      <c r="J567" s="169"/>
    </row>
    <row r="568" spans="1:11" s="158" customFormat="1" ht="33" customHeight="1">
      <c r="A568" s="707" t="s">
        <v>354</v>
      </c>
      <c r="B568" s="707"/>
      <c r="C568" s="707"/>
      <c r="D568" s="707"/>
      <c r="E568" s="707"/>
      <c r="F568" s="707"/>
      <c r="G568" s="707"/>
      <c r="H568" s="707"/>
      <c r="I568" s="707"/>
      <c r="J568" s="707"/>
      <c r="K568" s="369"/>
    </row>
    <row r="569" spans="1:11" s="158" customFormat="1">
      <c r="A569" s="706" t="s">
        <v>310</v>
      </c>
      <c r="B569" s="706"/>
      <c r="C569" s="706"/>
      <c r="D569" s="7" t="s">
        <v>311</v>
      </c>
      <c r="E569" s="7"/>
      <c r="F569" s="7"/>
      <c r="G569" s="7"/>
      <c r="H569" s="7"/>
      <c r="I569" s="165"/>
      <c r="J569" s="165"/>
      <c r="K569" s="365"/>
    </row>
    <row r="570" spans="1:11" ht="42" customHeight="1">
      <c r="A570" s="706" t="s">
        <v>312</v>
      </c>
      <c r="B570" s="706"/>
      <c r="C570" s="706"/>
      <c r="D570" s="7" t="s">
        <v>313</v>
      </c>
      <c r="E570" s="7"/>
      <c r="F570" s="7"/>
      <c r="G570" s="7"/>
      <c r="H570" s="7"/>
      <c r="I570" s="165"/>
      <c r="J570" s="165"/>
    </row>
    <row r="571" spans="1:11">
      <c r="A571" s="296"/>
      <c r="B571" s="296"/>
      <c r="C571" s="296"/>
      <c r="D571" s="7"/>
      <c r="E571" s="7"/>
      <c r="F571" s="7"/>
      <c r="G571" s="7"/>
      <c r="H571" s="7"/>
      <c r="I571" s="165"/>
      <c r="J571" s="165"/>
    </row>
    <row r="572" spans="1:11">
      <c r="A572" s="695" t="s">
        <v>314</v>
      </c>
      <c r="B572" s="695"/>
      <c r="C572" s="695"/>
      <c r="D572" s="695"/>
      <c r="E572" s="695"/>
      <c r="F572" s="695"/>
      <c r="G572" s="695"/>
      <c r="H572" s="695"/>
      <c r="I572" s="695"/>
      <c r="J572" s="695"/>
    </row>
    <row r="573" spans="1:11" ht="24.75" customHeight="1">
      <c r="A573" s="25"/>
      <c r="B573" s="25"/>
      <c r="C573" s="25"/>
      <c r="D573" s="25"/>
      <c r="E573" s="25"/>
      <c r="F573" s="25"/>
      <c r="G573" s="25"/>
      <c r="H573" s="25"/>
      <c r="I573" s="25"/>
      <c r="J573" s="25"/>
      <c r="K573" s="368"/>
    </row>
    <row r="574" spans="1:11" ht="28.5" customHeight="1">
      <c r="A574" s="27"/>
      <c r="B574" s="27"/>
      <c r="C574" s="27"/>
      <c r="D574" s="27"/>
      <c r="E574" s="27"/>
      <c r="F574" s="27"/>
      <c r="G574" s="27"/>
      <c r="H574" s="27"/>
      <c r="I574" s="27"/>
      <c r="J574" s="27"/>
      <c r="K574" s="363"/>
    </row>
    <row r="575" spans="1:11" s="25" customFormat="1" ht="28.5" customHeight="1">
      <c r="A575"/>
      <c r="B575"/>
      <c r="C575"/>
      <c r="D575"/>
      <c r="E575"/>
      <c r="F575"/>
      <c r="G575"/>
      <c r="H575"/>
      <c r="I575"/>
      <c r="J575"/>
      <c r="K575" s="365"/>
    </row>
    <row r="576" spans="1:11" s="27" customFormat="1" ht="70.5" customHeight="1">
      <c r="A576"/>
      <c r="B576"/>
      <c r="C576"/>
      <c r="D576"/>
      <c r="E576"/>
      <c r="F576"/>
      <c r="G576"/>
      <c r="H576"/>
      <c r="I576"/>
      <c r="J576"/>
      <c r="K576" s="365"/>
    </row>
    <row r="577" spans="1:11" ht="25.5" customHeight="1">
      <c r="A577" s="111"/>
      <c r="B577" s="111"/>
      <c r="C577" s="111"/>
      <c r="D577" s="111"/>
      <c r="E577" s="111"/>
      <c r="F577" s="111"/>
      <c r="G577" s="111"/>
      <c r="H577" s="111"/>
      <c r="I577" s="111"/>
      <c r="J577" s="111"/>
      <c r="K577" s="369"/>
    </row>
    <row r="578" spans="1:11" ht="49.5" customHeight="1">
      <c r="F578"/>
      <c r="H578"/>
      <c r="I578"/>
      <c r="J578"/>
    </row>
    <row r="579" spans="1:11" s="111" customFormat="1" ht="18" customHeight="1">
      <c r="A579"/>
      <c r="B579"/>
      <c r="C579"/>
      <c r="D579"/>
      <c r="E579"/>
      <c r="F579"/>
      <c r="G579"/>
      <c r="H579"/>
      <c r="I579"/>
      <c r="J579"/>
      <c r="K579" s="365"/>
    </row>
    <row r="580" spans="1:11" ht="27" customHeight="1">
      <c r="F580"/>
      <c r="H580"/>
      <c r="I580"/>
      <c r="J580"/>
    </row>
    <row r="581" spans="1:11" ht="27" customHeight="1">
      <c r="F581"/>
      <c r="H581"/>
      <c r="I581"/>
      <c r="J581"/>
    </row>
    <row r="582" spans="1:11" ht="18" customHeight="1">
      <c r="F582"/>
      <c r="H582"/>
      <c r="I582"/>
      <c r="J582"/>
    </row>
    <row r="583" spans="1:11" ht="18" customHeight="1">
      <c r="F583"/>
      <c r="H583"/>
      <c r="I583"/>
      <c r="J583"/>
    </row>
    <row r="584" spans="1:11" ht="27.75" customHeight="1">
      <c r="F584"/>
      <c r="H584"/>
      <c r="I584"/>
      <c r="J584"/>
    </row>
    <row r="585" spans="1:11" ht="42" customHeight="1">
      <c r="A585" s="166"/>
      <c r="B585" s="166"/>
      <c r="C585" s="166"/>
      <c r="D585" s="166"/>
      <c r="E585" s="166"/>
      <c r="F585" s="166"/>
      <c r="G585" s="166"/>
      <c r="H585" s="166"/>
      <c r="I585" s="166"/>
      <c r="J585" s="166"/>
      <c r="K585" s="383"/>
    </row>
    <row r="586" spans="1:11" ht="41.25" customHeight="1">
      <c r="F586"/>
      <c r="H586"/>
      <c r="I586"/>
      <c r="J586"/>
    </row>
    <row r="587" spans="1:11" s="166" customFormat="1" ht="18.75" customHeight="1">
      <c r="A587"/>
      <c r="B587"/>
      <c r="C587"/>
      <c r="D587"/>
      <c r="E587"/>
      <c r="F587"/>
      <c r="G587"/>
      <c r="H587"/>
      <c r="I587"/>
      <c r="J587"/>
      <c r="K587" s="365"/>
    </row>
    <row r="588" spans="1:11" ht="23.25" customHeight="1">
      <c r="F588"/>
      <c r="H588"/>
      <c r="I588"/>
      <c r="J588"/>
    </row>
    <row r="589" spans="1:11" ht="34.5" customHeight="1">
      <c r="A589" s="27"/>
      <c r="B589" s="27"/>
      <c r="C589" s="27"/>
      <c r="D589" s="27"/>
      <c r="E589" s="27"/>
      <c r="F589" s="27"/>
      <c r="G589" s="27"/>
      <c r="H589" s="170"/>
      <c r="J589" s="78"/>
      <c r="K589" s="363"/>
    </row>
    <row r="590" spans="1:11" ht="16.5" customHeight="1">
      <c r="A590" s="27"/>
      <c r="B590" s="27"/>
      <c r="C590" s="27"/>
      <c r="D590" s="27"/>
      <c r="E590" s="27"/>
      <c r="F590" s="27"/>
      <c r="G590" s="27"/>
      <c r="H590" s="170"/>
      <c r="J590" s="78"/>
      <c r="K590" s="363"/>
    </row>
    <row r="591" spans="1:11" ht="44.25" customHeight="1">
      <c r="A591" s="27"/>
      <c r="B591" s="27"/>
      <c r="C591" s="27"/>
      <c r="D591" s="27"/>
      <c r="E591" s="27"/>
      <c r="F591" s="27"/>
      <c r="G591" s="27"/>
      <c r="H591" s="170"/>
      <c r="J591" s="78"/>
      <c r="K591" s="363"/>
    </row>
    <row r="592" spans="1:11" ht="44.25" customHeight="1">
      <c r="A592" s="27"/>
      <c r="B592" s="27"/>
      <c r="C592" s="27"/>
      <c r="D592" s="27"/>
      <c r="E592" s="27"/>
      <c r="F592" s="27"/>
      <c r="G592" s="27"/>
      <c r="H592" s="170"/>
      <c r="J592" s="78"/>
      <c r="K592" s="363"/>
    </row>
    <row r="593" spans="1:11" ht="36.75" customHeight="1">
      <c r="A593" s="27"/>
      <c r="B593" s="27"/>
      <c r="C593" s="27"/>
      <c r="D593" s="27"/>
      <c r="E593" s="27"/>
      <c r="F593" s="27"/>
      <c r="G593" s="27"/>
      <c r="H593" s="170"/>
      <c r="J593" s="78"/>
      <c r="K593" s="363"/>
    </row>
    <row r="594" spans="1:11" ht="15.75" customHeight="1">
      <c r="A594" s="27"/>
      <c r="B594" s="27"/>
      <c r="C594" s="27"/>
      <c r="D594" s="27"/>
      <c r="E594" s="27"/>
      <c r="F594" s="27"/>
      <c r="G594" s="27"/>
      <c r="H594" s="170"/>
      <c r="J594" s="78"/>
      <c r="K594" s="363"/>
    </row>
    <row r="595" spans="1:11" ht="18">
      <c r="A595" s="27"/>
      <c r="B595" s="27"/>
      <c r="C595" s="27"/>
      <c r="D595" s="27"/>
      <c r="E595" s="27"/>
      <c r="F595" s="27"/>
      <c r="G595" s="27"/>
      <c r="H595" s="170"/>
      <c r="J595" s="78"/>
      <c r="K595" s="363"/>
    </row>
    <row r="596" spans="1:11" ht="18">
      <c r="A596" s="27"/>
      <c r="B596" s="27"/>
      <c r="C596" s="27"/>
      <c r="D596" s="27"/>
      <c r="E596" s="27"/>
      <c r="F596" s="27"/>
      <c r="G596" s="27"/>
      <c r="H596" s="170"/>
      <c r="J596" s="78"/>
      <c r="K596" s="363"/>
    </row>
    <row r="597" spans="1:11" ht="18">
      <c r="A597" s="27"/>
      <c r="B597" s="27"/>
      <c r="C597" s="27"/>
      <c r="D597" s="27"/>
      <c r="E597" s="27"/>
      <c r="F597" s="27"/>
      <c r="G597" s="27"/>
      <c r="H597" s="170"/>
      <c r="J597" s="78"/>
      <c r="K597" s="363"/>
    </row>
    <row r="598" spans="1:11" s="17" customFormat="1" ht="33.75" customHeight="1">
      <c r="A598" s="27"/>
      <c r="B598" s="27"/>
      <c r="C598" s="27"/>
      <c r="D598" s="27"/>
      <c r="E598" s="27"/>
      <c r="F598" s="27"/>
      <c r="G598" s="27"/>
      <c r="H598" s="170"/>
      <c r="I598" s="4"/>
      <c r="J598" s="78"/>
      <c r="K598" s="363"/>
    </row>
    <row r="599" spans="1:11" ht="25.5" customHeight="1">
      <c r="A599" s="27"/>
      <c r="B599" s="27"/>
      <c r="C599" s="27"/>
      <c r="D599" s="27"/>
      <c r="E599" s="27"/>
      <c r="F599" s="27"/>
      <c r="G599" s="27"/>
      <c r="H599" s="170"/>
      <c r="J599" s="78"/>
      <c r="K599" s="363"/>
    </row>
    <row r="600" spans="1:11" s="27" customFormat="1" ht="18">
      <c r="H600" s="170"/>
      <c r="I600" s="4"/>
      <c r="J600" s="78"/>
      <c r="K600" s="363"/>
    </row>
    <row r="601" spans="1:11" s="27" customFormat="1" ht="18">
      <c r="H601" s="170"/>
      <c r="I601" s="4"/>
      <c r="J601" s="78"/>
      <c r="K601" s="363"/>
    </row>
    <row r="602" spans="1:11" s="27" customFormat="1" ht="18">
      <c r="H602" s="170"/>
      <c r="I602" s="4"/>
      <c r="J602" s="78"/>
      <c r="K602" s="363"/>
    </row>
    <row r="603" spans="1:11" s="27" customFormat="1" ht="18">
      <c r="H603" s="170"/>
      <c r="I603" s="4"/>
      <c r="J603" s="78"/>
      <c r="K603" s="363"/>
    </row>
    <row r="604" spans="1:11" s="27" customFormat="1" ht="18">
      <c r="H604" s="170"/>
      <c r="I604" s="4"/>
      <c r="J604" s="78"/>
      <c r="K604" s="363"/>
    </row>
    <row r="605" spans="1:11" s="27" customFormat="1" ht="18">
      <c r="H605" s="170"/>
      <c r="I605" s="4"/>
      <c r="J605" s="78"/>
      <c r="K605" s="363"/>
    </row>
    <row r="606" spans="1:11" s="27" customFormat="1" ht="18">
      <c r="H606" s="170"/>
      <c r="I606" s="4"/>
      <c r="J606" s="78"/>
      <c r="K606" s="363"/>
    </row>
    <row r="607" spans="1:11" s="27" customFormat="1" ht="18">
      <c r="H607" s="170"/>
      <c r="I607" s="4"/>
      <c r="J607" s="78"/>
      <c r="K607" s="363"/>
    </row>
    <row r="608" spans="1:11" s="27" customFormat="1" ht="18">
      <c r="H608" s="170"/>
      <c r="I608" s="4"/>
      <c r="J608" s="78"/>
      <c r="K608" s="363"/>
    </row>
    <row r="609" spans="8:11" s="27" customFormat="1" ht="18">
      <c r="H609" s="170"/>
      <c r="I609" s="4"/>
      <c r="J609" s="78"/>
      <c r="K609" s="363"/>
    </row>
    <row r="610" spans="8:11" s="27" customFormat="1" ht="18">
      <c r="H610" s="170"/>
      <c r="I610" s="4"/>
      <c r="J610" s="78"/>
      <c r="K610" s="363"/>
    </row>
    <row r="611" spans="8:11" s="27" customFormat="1" ht="18">
      <c r="H611" s="170"/>
      <c r="I611" s="4"/>
      <c r="J611" s="78"/>
      <c r="K611" s="363"/>
    </row>
    <row r="612" spans="8:11" s="27" customFormat="1" ht="18">
      <c r="H612" s="170"/>
      <c r="I612" s="4"/>
      <c r="J612" s="78"/>
      <c r="K612" s="363"/>
    </row>
    <row r="613" spans="8:11" s="27" customFormat="1" ht="18">
      <c r="H613" s="170"/>
      <c r="I613" s="4"/>
      <c r="J613" s="78"/>
      <c r="K613" s="363"/>
    </row>
    <row r="614" spans="8:11" s="27" customFormat="1" ht="18">
      <c r="H614" s="170"/>
      <c r="I614" s="4"/>
      <c r="J614" s="78"/>
      <c r="K614" s="363"/>
    </row>
    <row r="615" spans="8:11" s="27" customFormat="1" ht="18">
      <c r="H615" s="170"/>
      <c r="I615" s="4"/>
      <c r="J615" s="78"/>
      <c r="K615" s="363"/>
    </row>
    <row r="616" spans="8:11" s="27" customFormat="1" ht="18">
      <c r="H616" s="170"/>
      <c r="I616" s="4"/>
      <c r="J616" s="78"/>
      <c r="K616" s="363"/>
    </row>
    <row r="617" spans="8:11" s="27" customFormat="1" ht="18">
      <c r="H617" s="170"/>
      <c r="I617" s="4"/>
      <c r="J617" s="78"/>
      <c r="K617" s="363"/>
    </row>
    <row r="618" spans="8:11" s="27" customFormat="1" ht="18">
      <c r="H618" s="170"/>
      <c r="I618" s="4"/>
      <c r="J618" s="78"/>
      <c r="K618" s="363"/>
    </row>
    <row r="619" spans="8:11" s="27" customFormat="1" ht="18">
      <c r="H619" s="170"/>
      <c r="I619" s="4"/>
      <c r="J619" s="78"/>
      <c r="K619" s="363"/>
    </row>
    <row r="620" spans="8:11" s="27" customFormat="1" ht="18">
      <c r="H620" s="170"/>
      <c r="I620" s="4"/>
      <c r="J620" s="78"/>
      <c r="K620" s="363"/>
    </row>
    <row r="621" spans="8:11" s="27" customFormat="1" ht="18">
      <c r="H621" s="170"/>
      <c r="I621" s="4"/>
      <c r="J621" s="78"/>
      <c r="K621" s="363"/>
    </row>
    <row r="622" spans="8:11" s="27" customFormat="1" ht="18">
      <c r="H622" s="170"/>
      <c r="I622" s="4"/>
      <c r="J622" s="78"/>
      <c r="K622" s="363"/>
    </row>
    <row r="623" spans="8:11" s="27" customFormat="1" ht="18">
      <c r="H623" s="170"/>
      <c r="I623" s="4"/>
      <c r="J623" s="78"/>
      <c r="K623" s="363"/>
    </row>
    <row r="624" spans="8:11" s="27" customFormat="1" ht="18">
      <c r="H624" s="170"/>
      <c r="I624" s="4"/>
      <c r="J624" s="78"/>
      <c r="K624" s="363"/>
    </row>
    <row r="625" spans="8:11" s="27" customFormat="1" ht="18">
      <c r="H625" s="170"/>
      <c r="I625" s="4"/>
      <c r="J625" s="78"/>
      <c r="K625" s="363"/>
    </row>
    <row r="626" spans="8:11" s="27" customFormat="1" ht="18">
      <c r="H626" s="170"/>
      <c r="I626" s="4"/>
      <c r="J626" s="78"/>
      <c r="K626" s="363"/>
    </row>
    <row r="627" spans="8:11" s="27" customFormat="1" ht="18">
      <c r="H627" s="170"/>
      <c r="I627" s="4"/>
      <c r="J627" s="78"/>
      <c r="K627" s="363"/>
    </row>
    <row r="628" spans="8:11" s="27" customFormat="1" ht="18">
      <c r="H628" s="170"/>
      <c r="I628" s="4"/>
      <c r="J628" s="78"/>
      <c r="K628" s="363"/>
    </row>
    <row r="629" spans="8:11" s="27" customFormat="1" ht="18">
      <c r="H629" s="170"/>
      <c r="I629" s="4"/>
      <c r="J629" s="78"/>
      <c r="K629" s="363"/>
    </row>
    <row r="630" spans="8:11" s="27" customFormat="1" ht="18">
      <c r="H630" s="170"/>
      <c r="I630" s="4"/>
      <c r="J630" s="78"/>
      <c r="K630" s="363"/>
    </row>
    <row r="631" spans="8:11" s="27" customFormat="1" ht="18">
      <c r="H631" s="170"/>
      <c r="I631" s="4"/>
      <c r="J631" s="78"/>
      <c r="K631" s="363"/>
    </row>
    <row r="632" spans="8:11" s="27" customFormat="1" ht="18">
      <c r="H632" s="170"/>
      <c r="I632" s="4"/>
      <c r="J632" s="78"/>
      <c r="K632" s="363"/>
    </row>
    <row r="633" spans="8:11" s="27" customFormat="1" ht="18">
      <c r="H633" s="170"/>
      <c r="I633" s="4"/>
      <c r="J633" s="78"/>
      <c r="K633" s="363"/>
    </row>
    <row r="634" spans="8:11" s="27" customFormat="1" ht="18">
      <c r="H634" s="170"/>
      <c r="I634" s="4"/>
      <c r="J634" s="78"/>
      <c r="K634" s="363"/>
    </row>
    <row r="635" spans="8:11" s="27" customFormat="1" ht="18">
      <c r="H635" s="170"/>
      <c r="I635" s="4"/>
      <c r="J635" s="78"/>
      <c r="K635" s="363"/>
    </row>
    <row r="636" spans="8:11" s="27" customFormat="1" ht="18">
      <c r="H636" s="170"/>
      <c r="I636" s="4"/>
      <c r="J636" s="78"/>
      <c r="K636" s="363"/>
    </row>
    <row r="637" spans="8:11" s="27" customFormat="1" ht="18">
      <c r="H637" s="170"/>
      <c r="I637" s="4"/>
      <c r="J637" s="78"/>
      <c r="K637" s="363"/>
    </row>
    <row r="638" spans="8:11" s="27" customFormat="1" ht="18">
      <c r="H638" s="170"/>
      <c r="I638" s="4"/>
      <c r="J638" s="78"/>
      <c r="K638" s="363"/>
    </row>
    <row r="639" spans="8:11" s="27" customFormat="1" ht="18">
      <c r="H639" s="170"/>
      <c r="I639" s="4"/>
      <c r="J639" s="78"/>
      <c r="K639" s="363"/>
    </row>
    <row r="640" spans="8:11" s="27" customFormat="1" ht="18">
      <c r="H640" s="170"/>
      <c r="I640" s="4"/>
      <c r="J640" s="78"/>
      <c r="K640" s="363"/>
    </row>
    <row r="641" spans="8:11" s="27" customFormat="1" ht="18">
      <c r="H641" s="170"/>
      <c r="I641" s="4"/>
      <c r="J641" s="78"/>
      <c r="K641" s="363"/>
    </row>
    <row r="642" spans="8:11" s="27" customFormat="1" ht="18">
      <c r="H642" s="170"/>
      <c r="I642" s="4"/>
      <c r="J642" s="78"/>
      <c r="K642" s="363"/>
    </row>
    <row r="643" spans="8:11" s="27" customFormat="1" ht="18">
      <c r="H643" s="170"/>
      <c r="I643" s="4"/>
      <c r="J643" s="78"/>
      <c r="K643" s="363"/>
    </row>
    <row r="644" spans="8:11" s="27" customFormat="1" ht="18">
      <c r="H644" s="170"/>
      <c r="I644" s="4"/>
      <c r="J644" s="78"/>
      <c r="K644" s="363"/>
    </row>
    <row r="645" spans="8:11" s="27" customFormat="1" ht="18">
      <c r="H645" s="170"/>
      <c r="I645" s="4"/>
      <c r="J645" s="78"/>
      <c r="K645" s="363"/>
    </row>
    <row r="646" spans="8:11" s="27" customFormat="1" ht="18">
      <c r="H646" s="170"/>
      <c r="I646" s="4"/>
      <c r="J646" s="78"/>
      <c r="K646" s="363"/>
    </row>
    <row r="647" spans="8:11" s="27" customFormat="1" ht="18">
      <c r="H647" s="170"/>
      <c r="I647" s="4"/>
      <c r="J647" s="78"/>
      <c r="K647" s="363"/>
    </row>
    <row r="648" spans="8:11" s="27" customFormat="1" ht="18">
      <c r="H648" s="170"/>
      <c r="I648" s="4"/>
      <c r="J648" s="78"/>
      <c r="K648" s="363"/>
    </row>
    <row r="649" spans="8:11" s="27" customFormat="1" ht="18">
      <c r="H649" s="170"/>
      <c r="I649" s="4"/>
      <c r="J649" s="78"/>
      <c r="K649" s="363"/>
    </row>
    <row r="650" spans="8:11" s="27" customFormat="1" ht="18">
      <c r="H650" s="170"/>
      <c r="I650" s="4"/>
      <c r="J650" s="78"/>
      <c r="K650" s="363"/>
    </row>
    <row r="651" spans="8:11" s="27" customFormat="1" ht="18">
      <c r="H651" s="170"/>
      <c r="I651" s="4"/>
      <c r="J651" s="78"/>
      <c r="K651" s="363"/>
    </row>
    <row r="652" spans="8:11" s="27" customFormat="1" ht="18">
      <c r="H652" s="170"/>
      <c r="I652" s="4"/>
      <c r="J652" s="78"/>
      <c r="K652" s="363"/>
    </row>
    <row r="653" spans="8:11" s="27" customFormat="1" ht="18">
      <c r="H653" s="170"/>
      <c r="I653" s="4"/>
      <c r="J653" s="78"/>
      <c r="K653" s="363"/>
    </row>
    <row r="654" spans="8:11" s="27" customFormat="1" ht="18">
      <c r="H654" s="170"/>
      <c r="I654" s="4"/>
      <c r="J654" s="78"/>
      <c r="K654" s="363"/>
    </row>
    <row r="655" spans="8:11" s="27" customFormat="1" ht="18">
      <c r="H655" s="170"/>
      <c r="I655" s="4"/>
      <c r="J655" s="78"/>
      <c r="K655" s="363"/>
    </row>
    <row r="656" spans="8:11" s="27" customFormat="1" ht="18">
      <c r="H656" s="170"/>
      <c r="I656" s="4"/>
      <c r="J656" s="78"/>
      <c r="K656" s="363"/>
    </row>
    <row r="657" spans="8:11" s="27" customFormat="1" ht="18">
      <c r="H657" s="170"/>
      <c r="I657" s="4"/>
      <c r="J657" s="78"/>
      <c r="K657" s="363"/>
    </row>
    <row r="658" spans="8:11" s="27" customFormat="1" ht="18">
      <c r="H658" s="170"/>
      <c r="I658" s="4"/>
      <c r="J658" s="78"/>
      <c r="K658" s="363"/>
    </row>
    <row r="659" spans="8:11" s="27" customFormat="1" ht="18">
      <c r="H659" s="170"/>
      <c r="I659" s="4"/>
      <c r="J659" s="78"/>
      <c r="K659" s="363"/>
    </row>
    <row r="660" spans="8:11" s="27" customFormat="1" ht="18">
      <c r="H660" s="170"/>
      <c r="I660" s="4"/>
      <c r="J660" s="78"/>
      <c r="K660" s="363"/>
    </row>
    <row r="661" spans="8:11" s="27" customFormat="1" ht="18">
      <c r="H661" s="170"/>
      <c r="I661" s="4"/>
      <c r="J661" s="78"/>
      <c r="K661" s="363"/>
    </row>
    <row r="662" spans="8:11" s="27" customFormat="1" ht="18">
      <c r="H662" s="170"/>
      <c r="I662" s="4"/>
      <c r="J662" s="78"/>
      <c r="K662" s="363"/>
    </row>
    <row r="663" spans="8:11" s="27" customFormat="1" ht="18">
      <c r="H663" s="170"/>
      <c r="I663" s="4"/>
      <c r="J663" s="78"/>
      <c r="K663" s="363"/>
    </row>
    <row r="664" spans="8:11" s="27" customFormat="1" ht="18">
      <c r="H664" s="170"/>
      <c r="I664" s="4"/>
      <c r="J664" s="78"/>
      <c r="K664" s="363"/>
    </row>
    <row r="665" spans="8:11" s="27" customFormat="1" ht="18">
      <c r="H665" s="170"/>
      <c r="I665" s="4"/>
      <c r="J665" s="78"/>
      <c r="K665" s="363"/>
    </row>
    <row r="666" spans="8:11" s="27" customFormat="1" ht="18">
      <c r="H666" s="170"/>
      <c r="I666" s="4"/>
      <c r="J666" s="78"/>
      <c r="K666" s="363"/>
    </row>
    <row r="667" spans="8:11" s="27" customFormat="1" ht="18">
      <c r="H667" s="170"/>
      <c r="I667" s="4"/>
      <c r="J667" s="78"/>
      <c r="K667" s="363"/>
    </row>
    <row r="668" spans="8:11" s="27" customFormat="1" ht="18">
      <c r="H668" s="170"/>
      <c r="I668" s="4"/>
      <c r="J668" s="78"/>
      <c r="K668" s="363"/>
    </row>
    <row r="669" spans="8:11" s="27" customFormat="1" ht="18">
      <c r="H669" s="170"/>
      <c r="I669" s="4"/>
      <c r="J669" s="78"/>
      <c r="K669" s="363"/>
    </row>
    <row r="670" spans="8:11" s="27" customFormat="1" ht="18">
      <c r="H670" s="170"/>
      <c r="I670" s="4"/>
      <c r="J670" s="78"/>
      <c r="K670" s="363"/>
    </row>
    <row r="671" spans="8:11" s="27" customFormat="1" ht="18">
      <c r="H671" s="170"/>
      <c r="I671" s="4"/>
      <c r="J671" s="78"/>
      <c r="K671" s="363"/>
    </row>
    <row r="672" spans="8:11" s="27" customFormat="1" ht="18">
      <c r="H672" s="170"/>
      <c r="I672" s="4"/>
      <c r="J672" s="78"/>
      <c r="K672" s="363"/>
    </row>
    <row r="673" spans="8:11" s="27" customFormat="1" ht="18">
      <c r="H673" s="170"/>
      <c r="I673" s="4"/>
      <c r="J673" s="78"/>
      <c r="K673" s="363"/>
    </row>
    <row r="674" spans="8:11" s="27" customFormat="1" ht="18">
      <c r="H674" s="170"/>
      <c r="I674" s="4"/>
      <c r="J674" s="78"/>
      <c r="K674" s="363"/>
    </row>
    <row r="675" spans="8:11" s="27" customFormat="1" ht="18">
      <c r="H675" s="170"/>
      <c r="I675" s="4"/>
      <c r="J675" s="78"/>
      <c r="K675" s="363"/>
    </row>
    <row r="676" spans="8:11" s="27" customFormat="1" ht="18">
      <c r="H676" s="170"/>
      <c r="I676" s="4"/>
      <c r="J676" s="78"/>
      <c r="K676" s="363"/>
    </row>
    <row r="677" spans="8:11" s="27" customFormat="1" ht="18">
      <c r="H677" s="170"/>
      <c r="I677" s="4"/>
      <c r="J677" s="78"/>
      <c r="K677" s="363"/>
    </row>
    <row r="678" spans="8:11" s="27" customFormat="1" ht="18">
      <c r="H678" s="170"/>
      <c r="I678" s="4"/>
      <c r="J678" s="78"/>
      <c r="K678" s="363"/>
    </row>
    <row r="679" spans="8:11" s="27" customFormat="1" ht="18">
      <c r="H679" s="170"/>
      <c r="I679" s="4"/>
      <c r="J679" s="78"/>
      <c r="K679" s="363"/>
    </row>
    <row r="680" spans="8:11" s="27" customFormat="1" ht="18">
      <c r="H680" s="170"/>
      <c r="I680" s="4"/>
      <c r="J680" s="78"/>
      <c r="K680" s="363"/>
    </row>
    <row r="681" spans="8:11" s="27" customFormat="1" ht="18">
      <c r="H681" s="170"/>
      <c r="I681" s="4"/>
      <c r="J681" s="78"/>
      <c r="K681" s="363"/>
    </row>
    <row r="682" spans="8:11" s="27" customFormat="1" ht="18">
      <c r="H682" s="170"/>
      <c r="I682" s="4"/>
      <c r="J682" s="78"/>
      <c r="K682" s="363"/>
    </row>
    <row r="683" spans="8:11" s="27" customFormat="1" ht="18">
      <c r="H683" s="170"/>
      <c r="I683" s="4"/>
      <c r="J683" s="78"/>
      <c r="K683" s="363"/>
    </row>
    <row r="684" spans="8:11" s="27" customFormat="1" ht="18">
      <c r="H684" s="170"/>
      <c r="I684" s="4"/>
      <c r="J684" s="78"/>
      <c r="K684" s="363"/>
    </row>
    <row r="685" spans="8:11" s="27" customFormat="1" ht="18">
      <c r="H685" s="170"/>
      <c r="I685" s="4"/>
      <c r="J685" s="78"/>
      <c r="K685" s="363"/>
    </row>
    <row r="686" spans="8:11" s="27" customFormat="1" ht="18">
      <c r="H686" s="170"/>
      <c r="I686" s="4"/>
      <c r="J686" s="78"/>
      <c r="K686" s="363"/>
    </row>
    <row r="687" spans="8:11" s="27" customFormat="1" ht="18">
      <c r="H687" s="170"/>
      <c r="I687" s="4"/>
      <c r="J687" s="78"/>
      <c r="K687" s="363"/>
    </row>
    <row r="688" spans="8:11" s="27" customFormat="1" ht="18">
      <c r="H688" s="170"/>
      <c r="I688" s="4"/>
      <c r="J688" s="78"/>
      <c r="K688" s="363"/>
    </row>
    <row r="689" spans="8:11" s="27" customFormat="1" ht="18">
      <c r="H689" s="170"/>
      <c r="I689" s="4"/>
      <c r="J689" s="78"/>
      <c r="K689" s="363"/>
    </row>
    <row r="690" spans="8:11" s="27" customFormat="1" ht="18">
      <c r="H690" s="170"/>
      <c r="I690" s="4"/>
      <c r="J690" s="78"/>
      <c r="K690" s="363"/>
    </row>
    <row r="691" spans="8:11" s="27" customFormat="1" ht="18">
      <c r="H691" s="170"/>
      <c r="I691" s="4"/>
      <c r="J691" s="78"/>
      <c r="K691" s="363"/>
    </row>
    <row r="692" spans="8:11" s="27" customFormat="1" ht="18">
      <c r="H692" s="170"/>
      <c r="I692" s="4"/>
      <c r="J692" s="78"/>
      <c r="K692" s="363"/>
    </row>
    <row r="693" spans="8:11" s="27" customFormat="1" ht="18">
      <c r="H693" s="170"/>
      <c r="I693" s="4"/>
      <c r="J693" s="78"/>
      <c r="K693" s="363"/>
    </row>
    <row r="694" spans="8:11" s="27" customFormat="1" ht="18">
      <c r="H694" s="170"/>
      <c r="I694" s="4"/>
      <c r="J694" s="78"/>
      <c r="K694" s="363"/>
    </row>
    <row r="695" spans="8:11" s="27" customFormat="1" ht="18">
      <c r="H695" s="170"/>
      <c r="I695" s="4"/>
      <c r="J695" s="78"/>
      <c r="K695" s="363"/>
    </row>
    <row r="696" spans="8:11" s="27" customFormat="1" ht="18">
      <c r="H696" s="170"/>
      <c r="I696" s="4"/>
      <c r="J696" s="78"/>
      <c r="K696" s="363"/>
    </row>
    <row r="697" spans="8:11" s="27" customFormat="1" ht="18">
      <c r="H697" s="170"/>
      <c r="I697" s="4"/>
      <c r="J697" s="78"/>
      <c r="K697" s="363"/>
    </row>
    <row r="698" spans="8:11" s="27" customFormat="1" ht="18">
      <c r="H698" s="170"/>
      <c r="I698" s="4"/>
      <c r="J698" s="78"/>
      <c r="K698" s="363"/>
    </row>
    <row r="699" spans="8:11" s="27" customFormat="1" ht="18">
      <c r="H699" s="170"/>
      <c r="I699" s="4"/>
      <c r="J699" s="78"/>
      <c r="K699" s="363"/>
    </row>
    <row r="700" spans="8:11" s="27" customFormat="1" ht="18">
      <c r="H700" s="170"/>
      <c r="I700" s="4"/>
      <c r="J700" s="78"/>
      <c r="K700" s="363"/>
    </row>
    <row r="701" spans="8:11" s="27" customFormat="1" ht="18">
      <c r="H701" s="170"/>
      <c r="I701" s="4"/>
      <c r="J701" s="78"/>
      <c r="K701" s="363"/>
    </row>
    <row r="702" spans="8:11" s="27" customFormat="1" ht="18">
      <c r="H702" s="170"/>
      <c r="I702" s="4"/>
      <c r="J702" s="78"/>
      <c r="K702" s="363"/>
    </row>
    <row r="703" spans="8:11" s="27" customFormat="1" ht="18">
      <c r="H703" s="170"/>
      <c r="I703" s="4"/>
      <c r="J703" s="78"/>
      <c r="K703" s="363"/>
    </row>
    <row r="704" spans="8:11" s="27" customFormat="1" ht="18">
      <c r="H704" s="170"/>
      <c r="I704" s="4"/>
      <c r="J704" s="78"/>
      <c r="K704" s="363"/>
    </row>
    <row r="705" spans="8:11" s="27" customFormat="1" ht="18">
      <c r="H705" s="170"/>
      <c r="I705" s="4"/>
      <c r="J705" s="78"/>
      <c r="K705" s="363"/>
    </row>
    <row r="706" spans="8:11" s="27" customFormat="1" ht="18">
      <c r="H706" s="170"/>
      <c r="I706" s="4"/>
      <c r="J706" s="78"/>
      <c r="K706" s="363"/>
    </row>
    <row r="707" spans="8:11" s="27" customFormat="1" ht="18">
      <c r="H707" s="170"/>
      <c r="I707" s="4"/>
      <c r="J707" s="78"/>
      <c r="K707" s="363"/>
    </row>
    <row r="708" spans="8:11" s="27" customFormat="1" ht="18">
      <c r="H708" s="170"/>
      <c r="I708" s="4"/>
      <c r="J708" s="78"/>
      <c r="K708" s="363"/>
    </row>
    <row r="709" spans="8:11" s="27" customFormat="1" ht="18">
      <c r="H709" s="170"/>
      <c r="I709" s="4"/>
      <c r="J709" s="78"/>
      <c r="K709" s="363"/>
    </row>
    <row r="710" spans="8:11" s="27" customFormat="1" ht="18">
      <c r="H710" s="170"/>
      <c r="I710" s="4"/>
      <c r="J710" s="78"/>
      <c r="K710" s="363"/>
    </row>
    <row r="711" spans="8:11" s="27" customFormat="1" ht="18">
      <c r="H711" s="170"/>
      <c r="I711" s="4"/>
      <c r="J711" s="78"/>
      <c r="K711" s="363"/>
    </row>
    <row r="712" spans="8:11" s="27" customFormat="1" ht="18">
      <c r="H712" s="170"/>
      <c r="I712" s="4"/>
      <c r="J712" s="78"/>
      <c r="K712" s="363"/>
    </row>
    <row r="713" spans="8:11" s="27" customFormat="1" ht="18">
      <c r="H713" s="170"/>
      <c r="I713" s="4"/>
      <c r="J713" s="78"/>
      <c r="K713" s="363"/>
    </row>
    <row r="714" spans="8:11" s="27" customFormat="1" ht="18">
      <c r="H714" s="170"/>
      <c r="I714" s="4"/>
      <c r="J714" s="78"/>
      <c r="K714" s="363"/>
    </row>
    <row r="715" spans="8:11" s="27" customFormat="1" ht="18">
      <c r="H715" s="170"/>
      <c r="I715" s="4"/>
      <c r="J715" s="78"/>
      <c r="K715" s="363"/>
    </row>
    <row r="716" spans="8:11" s="27" customFormat="1" ht="18">
      <c r="H716" s="170"/>
      <c r="I716" s="4"/>
      <c r="J716" s="78"/>
      <c r="K716" s="363"/>
    </row>
    <row r="717" spans="8:11" s="27" customFormat="1" ht="18">
      <c r="H717" s="170"/>
      <c r="I717" s="4"/>
      <c r="J717" s="78"/>
      <c r="K717" s="363"/>
    </row>
    <row r="718" spans="8:11" s="27" customFormat="1" ht="18">
      <c r="H718" s="170"/>
      <c r="I718" s="4"/>
      <c r="J718" s="78"/>
      <c r="K718" s="363"/>
    </row>
    <row r="719" spans="8:11" s="27" customFormat="1" ht="18">
      <c r="H719" s="170"/>
      <c r="I719" s="4"/>
      <c r="J719" s="78"/>
      <c r="K719" s="363"/>
    </row>
    <row r="720" spans="8:11" s="27" customFormat="1" ht="18">
      <c r="H720" s="170"/>
      <c r="I720" s="4"/>
      <c r="J720" s="78"/>
      <c r="K720" s="363"/>
    </row>
    <row r="721" spans="8:11" s="27" customFormat="1" ht="18">
      <c r="H721" s="170"/>
      <c r="I721" s="4"/>
      <c r="J721" s="78"/>
      <c r="K721" s="363"/>
    </row>
    <row r="722" spans="8:11" s="27" customFormat="1" ht="18">
      <c r="H722" s="170"/>
      <c r="I722" s="4"/>
      <c r="J722" s="78"/>
      <c r="K722" s="363"/>
    </row>
    <row r="723" spans="8:11" s="27" customFormat="1" ht="18">
      <c r="H723" s="170"/>
      <c r="I723" s="4"/>
      <c r="J723" s="78"/>
      <c r="K723" s="363"/>
    </row>
    <row r="724" spans="8:11" s="27" customFormat="1" ht="18">
      <c r="H724" s="170"/>
      <c r="I724" s="4"/>
      <c r="J724" s="78"/>
      <c r="K724" s="363"/>
    </row>
    <row r="725" spans="8:11" s="27" customFormat="1" ht="18">
      <c r="H725" s="170"/>
      <c r="I725" s="4"/>
      <c r="J725" s="78"/>
      <c r="K725" s="363"/>
    </row>
    <row r="726" spans="8:11" s="27" customFormat="1" ht="18">
      <c r="H726" s="170"/>
      <c r="I726" s="4"/>
      <c r="J726" s="78"/>
      <c r="K726" s="363"/>
    </row>
    <row r="727" spans="8:11" s="27" customFormat="1" ht="18">
      <c r="H727" s="170"/>
      <c r="I727" s="4"/>
      <c r="J727" s="78"/>
      <c r="K727" s="363"/>
    </row>
    <row r="728" spans="8:11" s="27" customFormat="1" ht="18">
      <c r="H728" s="170"/>
      <c r="I728" s="4"/>
      <c r="J728" s="78"/>
      <c r="K728" s="363"/>
    </row>
    <row r="729" spans="8:11" s="27" customFormat="1" ht="18">
      <c r="H729" s="170"/>
      <c r="I729" s="4"/>
      <c r="J729" s="78"/>
      <c r="K729" s="363"/>
    </row>
    <row r="730" spans="8:11" s="27" customFormat="1" ht="18">
      <c r="H730" s="170"/>
      <c r="I730" s="4"/>
      <c r="J730" s="78"/>
      <c r="K730" s="363"/>
    </row>
    <row r="731" spans="8:11" s="27" customFormat="1" ht="18">
      <c r="H731" s="170"/>
      <c r="I731" s="4"/>
      <c r="J731" s="78"/>
      <c r="K731" s="363"/>
    </row>
    <row r="732" spans="8:11" s="27" customFormat="1" ht="18">
      <c r="H732" s="170"/>
      <c r="I732" s="4"/>
      <c r="J732" s="78"/>
      <c r="K732" s="363"/>
    </row>
    <row r="733" spans="8:11" s="27" customFormat="1" ht="18">
      <c r="H733" s="170"/>
      <c r="I733" s="4"/>
      <c r="J733" s="78"/>
      <c r="K733" s="363"/>
    </row>
    <row r="734" spans="8:11" s="27" customFormat="1" ht="18">
      <c r="H734" s="170"/>
      <c r="I734" s="4"/>
      <c r="J734" s="78"/>
      <c r="K734" s="363"/>
    </row>
    <row r="735" spans="8:11" s="27" customFormat="1" ht="18">
      <c r="H735" s="170"/>
      <c r="I735" s="4"/>
      <c r="J735" s="78"/>
      <c r="K735" s="363"/>
    </row>
    <row r="736" spans="8:11" s="27" customFormat="1" ht="18">
      <c r="H736" s="170"/>
      <c r="I736" s="4"/>
      <c r="J736" s="78"/>
      <c r="K736" s="363"/>
    </row>
    <row r="737" spans="8:11" s="27" customFormat="1" ht="18">
      <c r="H737" s="170"/>
      <c r="I737" s="4"/>
      <c r="J737" s="78"/>
      <c r="K737" s="363"/>
    </row>
    <row r="738" spans="8:11" s="27" customFormat="1" ht="18">
      <c r="H738" s="170"/>
      <c r="I738" s="4"/>
      <c r="J738" s="78"/>
      <c r="K738" s="363"/>
    </row>
    <row r="739" spans="8:11" s="27" customFormat="1" ht="18">
      <c r="H739" s="170"/>
      <c r="I739" s="4"/>
      <c r="J739" s="78"/>
      <c r="K739" s="363"/>
    </row>
    <row r="740" spans="8:11" s="27" customFormat="1" ht="18">
      <c r="H740" s="170"/>
      <c r="I740" s="4"/>
      <c r="J740" s="78"/>
      <c r="K740" s="363"/>
    </row>
    <row r="741" spans="8:11" s="27" customFormat="1" ht="18">
      <c r="H741" s="170"/>
      <c r="I741" s="4"/>
      <c r="J741" s="78"/>
      <c r="K741" s="363"/>
    </row>
    <row r="742" spans="8:11" s="27" customFormat="1" ht="18">
      <c r="H742" s="170"/>
      <c r="I742" s="4"/>
      <c r="J742" s="78"/>
      <c r="K742" s="363"/>
    </row>
    <row r="743" spans="8:11" s="27" customFormat="1" ht="18">
      <c r="H743" s="170"/>
      <c r="I743" s="4"/>
      <c r="J743" s="78"/>
      <c r="K743" s="363"/>
    </row>
    <row r="744" spans="8:11" s="27" customFormat="1" ht="18">
      <c r="H744" s="170"/>
      <c r="I744" s="4"/>
      <c r="J744" s="78"/>
      <c r="K744" s="363"/>
    </row>
    <row r="745" spans="8:11" s="27" customFormat="1" ht="18">
      <c r="H745" s="170"/>
      <c r="I745" s="4"/>
      <c r="J745" s="78"/>
      <c r="K745" s="363"/>
    </row>
    <row r="746" spans="8:11" s="27" customFormat="1" ht="18">
      <c r="H746" s="170"/>
      <c r="I746" s="4"/>
      <c r="J746" s="78"/>
      <c r="K746" s="363"/>
    </row>
    <row r="747" spans="8:11" s="27" customFormat="1" ht="18">
      <c r="H747" s="170"/>
      <c r="I747" s="4"/>
      <c r="J747" s="78"/>
      <c r="K747" s="363"/>
    </row>
    <row r="748" spans="8:11" s="27" customFormat="1" ht="18">
      <c r="H748" s="170"/>
      <c r="I748" s="4"/>
      <c r="J748" s="78"/>
      <c r="K748" s="363"/>
    </row>
    <row r="749" spans="8:11" s="27" customFormat="1" ht="18">
      <c r="H749" s="170"/>
      <c r="I749" s="4"/>
      <c r="J749" s="78"/>
      <c r="K749" s="363"/>
    </row>
    <row r="750" spans="8:11" s="27" customFormat="1" ht="18">
      <c r="H750" s="170"/>
      <c r="I750" s="4"/>
      <c r="J750" s="78"/>
      <c r="K750" s="363"/>
    </row>
    <row r="751" spans="8:11" s="27" customFormat="1" ht="18">
      <c r="H751" s="170"/>
      <c r="I751" s="4"/>
      <c r="J751" s="78"/>
      <c r="K751" s="363"/>
    </row>
    <row r="752" spans="8:11" s="27" customFormat="1" ht="18">
      <c r="H752" s="170"/>
      <c r="I752" s="4"/>
      <c r="J752" s="78"/>
      <c r="K752" s="363"/>
    </row>
    <row r="753" spans="8:11" s="27" customFormat="1" ht="18">
      <c r="H753" s="170"/>
      <c r="I753" s="4"/>
      <c r="J753" s="78"/>
      <c r="K753" s="363"/>
    </row>
    <row r="754" spans="8:11" s="27" customFormat="1" ht="18">
      <c r="H754" s="170"/>
      <c r="I754" s="4"/>
      <c r="J754" s="78"/>
      <c r="K754" s="363"/>
    </row>
    <row r="755" spans="8:11" s="27" customFormat="1" ht="18">
      <c r="H755" s="170"/>
      <c r="I755" s="4"/>
      <c r="J755" s="78"/>
      <c r="K755" s="363"/>
    </row>
    <row r="756" spans="8:11" s="27" customFormat="1" ht="18">
      <c r="H756" s="170"/>
      <c r="I756" s="4"/>
      <c r="J756" s="78"/>
      <c r="K756" s="363"/>
    </row>
    <row r="757" spans="8:11" s="27" customFormat="1" ht="18">
      <c r="H757" s="170"/>
      <c r="I757" s="4"/>
      <c r="J757" s="78"/>
      <c r="K757" s="363"/>
    </row>
    <row r="758" spans="8:11" s="27" customFormat="1" ht="18">
      <c r="H758" s="170"/>
      <c r="I758" s="4"/>
      <c r="J758" s="78"/>
      <c r="K758" s="363"/>
    </row>
    <row r="759" spans="8:11" s="27" customFormat="1" ht="18">
      <c r="H759" s="170"/>
      <c r="I759" s="4"/>
      <c r="J759" s="78"/>
      <c r="K759" s="363"/>
    </row>
    <row r="760" spans="8:11" s="27" customFormat="1" ht="18">
      <c r="H760" s="170"/>
      <c r="I760" s="4"/>
      <c r="J760" s="78"/>
      <c r="K760" s="363"/>
    </row>
    <row r="761" spans="8:11" s="27" customFormat="1" ht="18">
      <c r="H761" s="170"/>
      <c r="I761" s="4"/>
      <c r="J761" s="78"/>
      <c r="K761" s="363"/>
    </row>
    <row r="762" spans="8:11" s="27" customFormat="1" ht="18">
      <c r="H762" s="170"/>
      <c r="I762" s="4"/>
      <c r="J762" s="78"/>
      <c r="K762" s="363"/>
    </row>
    <row r="763" spans="8:11" s="27" customFormat="1" ht="18">
      <c r="H763" s="170"/>
      <c r="I763" s="4"/>
      <c r="J763" s="78"/>
      <c r="K763" s="363"/>
    </row>
    <row r="764" spans="8:11" s="27" customFormat="1" ht="18">
      <c r="H764" s="170"/>
      <c r="I764" s="4"/>
      <c r="J764" s="78"/>
      <c r="K764" s="363"/>
    </row>
    <row r="765" spans="8:11" s="27" customFormat="1" ht="18">
      <c r="H765" s="170"/>
      <c r="I765" s="4"/>
      <c r="J765" s="78"/>
      <c r="K765" s="363"/>
    </row>
    <row r="766" spans="8:11" s="27" customFormat="1" ht="18">
      <c r="H766" s="170"/>
      <c r="I766" s="4"/>
      <c r="J766" s="78"/>
      <c r="K766" s="363"/>
    </row>
    <row r="767" spans="8:11" s="27" customFormat="1" ht="18">
      <c r="H767" s="170"/>
      <c r="I767" s="4"/>
      <c r="J767" s="78"/>
      <c r="K767" s="363"/>
    </row>
    <row r="768" spans="8:11" s="27" customFormat="1" ht="18">
      <c r="H768" s="170"/>
      <c r="I768" s="4"/>
      <c r="J768" s="78"/>
      <c r="K768" s="363"/>
    </row>
    <row r="769" spans="8:11" s="27" customFormat="1" ht="18">
      <c r="H769" s="170"/>
      <c r="I769" s="4"/>
      <c r="J769" s="78"/>
      <c r="K769" s="363"/>
    </row>
    <row r="770" spans="8:11" s="27" customFormat="1" ht="18">
      <c r="H770" s="170"/>
      <c r="I770" s="4"/>
      <c r="J770" s="78"/>
      <c r="K770" s="363"/>
    </row>
    <row r="771" spans="8:11" s="27" customFormat="1" ht="18">
      <c r="H771" s="170"/>
      <c r="I771" s="4"/>
      <c r="J771" s="78"/>
      <c r="K771" s="363"/>
    </row>
    <row r="772" spans="8:11" s="27" customFormat="1" ht="18">
      <c r="H772" s="170"/>
      <c r="I772" s="4"/>
      <c r="J772" s="78"/>
      <c r="K772" s="363"/>
    </row>
    <row r="773" spans="8:11" s="27" customFormat="1" ht="18">
      <c r="H773" s="170"/>
      <c r="I773" s="4"/>
      <c r="J773" s="78"/>
      <c r="K773" s="363"/>
    </row>
    <row r="774" spans="8:11" s="27" customFormat="1" ht="18">
      <c r="H774" s="170"/>
      <c r="I774" s="4"/>
      <c r="J774" s="78"/>
      <c r="K774" s="363"/>
    </row>
    <row r="775" spans="8:11" s="27" customFormat="1" ht="18">
      <c r="H775" s="170"/>
      <c r="I775" s="4"/>
      <c r="J775" s="78"/>
      <c r="K775" s="363"/>
    </row>
    <row r="776" spans="8:11" s="27" customFormat="1" ht="18">
      <c r="H776" s="170"/>
      <c r="I776" s="4"/>
      <c r="J776" s="78"/>
      <c r="K776" s="363"/>
    </row>
    <row r="777" spans="8:11" s="27" customFormat="1" ht="18">
      <c r="H777" s="170"/>
      <c r="I777" s="4"/>
      <c r="J777" s="78"/>
      <c r="K777" s="363"/>
    </row>
    <row r="778" spans="8:11" s="27" customFormat="1" ht="18">
      <c r="H778" s="170"/>
      <c r="I778" s="4"/>
      <c r="J778" s="78"/>
      <c r="K778" s="363"/>
    </row>
    <row r="779" spans="8:11" s="27" customFormat="1" ht="18">
      <c r="H779" s="170"/>
      <c r="I779" s="4"/>
      <c r="J779" s="78"/>
      <c r="K779" s="363"/>
    </row>
    <row r="780" spans="8:11" s="27" customFormat="1" ht="18">
      <c r="H780" s="170"/>
      <c r="I780" s="4"/>
      <c r="J780" s="78"/>
      <c r="K780" s="363"/>
    </row>
    <row r="781" spans="8:11" s="27" customFormat="1" ht="18">
      <c r="H781" s="170"/>
      <c r="I781" s="4"/>
      <c r="J781" s="78"/>
      <c r="K781" s="363"/>
    </row>
    <row r="782" spans="8:11" s="27" customFormat="1" ht="18">
      <c r="H782" s="170"/>
      <c r="I782" s="4"/>
      <c r="J782" s="78"/>
      <c r="K782" s="363"/>
    </row>
    <row r="783" spans="8:11" s="27" customFormat="1" ht="18">
      <c r="H783" s="170"/>
      <c r="I783" s="4"/>
      <c r="J783" s="78"/>
      <c r="K783" s="363"/>
    </row>
    <row r="784" spans="8:11" s="27" customFormat="1" ht="18">
      <c r="H784" s="170"/>
      <c r="I784" s="4"/>
      <c r="J784" s="78"/>
      <c r="K784" s="363"/>
    </row>
    <row r="785" spans="8:11" s="27" customFormat="1" ht="18">
      <c r="H785" s="170"/>
      <c r="I785" s="4"/>
      <c r="J785" s="78"/>
      <c r="K785" s="363"/>
    </row>
    <row r="786" spans="8:11" s="27" customFormat="1" ht="18">
      <c r="H786" s="170"/>
      <c r="I786" s="4"/>
      <c r="J786" s="78"/>
      <c r="K786" s="363"/>
    </row>
    <row r="787" spans="8:11" s="27" customFormat="1" ht="18">
      <c r="H787" s="170"/>
      <c r="I787" s="4"/>
      <c r="J787" s="78"/>
      <c r="K787" s="363"/>
    </row>
    <row r="788" spans="8:11" s="27" customFormat="1" ht="18">
      <c r="H788" s="170"/>
      <c r="I788" s="4"/>
      <c r="J788" s="78"/>
      <c r="K788" s="363"/>
    </row>
    <row r="789" spans="8:11" s="27" customFormat="1" ht="18">
      <c r="H789" s="170"/>
      <c r="I789" s="4"/>
      <c r="J789" s="78"/>
      <c r="K789" s="363"/>
    </row>
    <row r="790" spans="8:11" s="27" customFormat="1" ht="18">
      <c r="H790" s="170"/>
      <c r="I790" s="4"/>
      <c r="J790" s="78"/>
      <c r="K790" s="363"/>
    </row>
    <row r="791" spans="8:11" s="27" customFormat="1" ht="18">
      <c r="H791" s="170"/>
      <c r="I791" s="4"/>
      <c r="J791" s="78"/>
      <c r="K791" s="363"/>
    </row>
    <row r="792" spans="8:11" s="27" customFormat="1" ht="18">
      <c r="H792" s="170"/>
      <c r="I792" s="4"/>
      <c r="J792" s="78"/>
      <c r="K792" s="363"/>
    </row>
    <row r="793" spans="8:11" s="27" customFormat="1" ht="18">
      <c r="H793" s="170"/>
      <c r="I793" s="4"/>
      <c r="J793" s="78"/>
      <c r="K793" s="363"/>
    </row>
    <row r="794" spans="8:11" s="27" customFormat="1" ht="18">
      <c r="H794" s="170"/>
      <c r="I794" s="4"/>
      <c r="J794" s="78"/>
      <c r="K794" s="363"/>
    </row>
    <row r="795" spans="8:11" s="27" customFormat="1" ht="18">
      <c r="H795" s="170"/>
      <c r="I795" s="4"/>
      <c r="J795" s="78"/>
      <c r="K795" s="363"/>
    </row>
    <row r="796" spans="8:11" s="27" customFormat="1" ht="18">
      <c r="H796" s="170"/>
      <c r="I796" s="4"/>
      <c r="J796" s="78"/>
      <c r="K796" s="363"/>
    </row>
    <row r="797" spans="8:11" s="27" customFormat="1" ht="18">
      <c r="H797" s="170"/>
      <c r="I797" s="4"/>
      <c r="J797" s="78"/>
      <c r="K797" s="363"/>
    </row>
    <row r="798" spans="8:11" s="27" customFormat="1" ht="18">
      <c r="H798" s="170"/>
      <c r="I798" s="4"/>
      <c r="J798" s="78"/>
      <c r="K798" s="363"/>
    </row>
    <row r="799" spans="8:11" s="27" customFormat="1" ht="18">
      <c r="H799" s="170"/>
      <c r="I799" s="4"/>
      <c r="J799" s="78"/>
      <c r="K799" s="363"/>
    </row>
    <row r="800" spans="8:11" s="27" customFormat="1" ht="18">
      <c r="H800" s="170"/>
      <c r="I800" s="4"/>
      <c r="J800" s="78"/>
      <c r="K800" s="363"/>
    </row>
    <row r="801" spans="1:11" s="27" customFormat="1" ht="18">
      <c r="H801" s="170"/>
      <c r="I801" s="4"/>
      <c r="J801" s="78"/>
      <c r="K801" s="363"/>
    </row>
    <row r="802" spans="1:11" s="27" customFormat="1" ht="18">
      <c r="H802" s="170"/>
      <c r="I802" s="4"/>
      <c r="J802" s="78"/>
      <c r="K802" s="363"/>
    </row>
    <row r="803" spans="1:11" s="27" customFormat="1" ht="18">
      <c r="A803"/>
      <c r="B803"/>
      <c r="C803"/>
      <c r="D803"/>
      <c r="E803"/>
      <c r="F803" s="2"/>
      <c r="G803"/>
      <c r="H803" s="3"/>
      <c r="I803" s="4"/>
      <c r="J803" s="6"/>
      <c r="K803" s="363"/>
    </row>
    <row r="804" spans="1:11" s="27" customFormat="1" ht="18">
      <c r="A804"/>
      <c r="B804"/>
      <c r="C804"/>
      <c r="D804"/>
      <c r="E804"/>
      <c r="F804" s="2"/>
      <c r="G804"/>
      <c r="H804" s="3"/>
      <c r="I804" s="4"/>
      <c r="J804" s="6"/>
      <c r="K804" s="363"/>
    </row>
    <row r="805" spans="1:11" s="27" customFormat="1" ht="18">
      <c r="A805"/>
      <c r="B805"/>
      <c r="C805"/>
      <c r="D805"/>
      <c r="E805"/>
      <c r="F805" s="2"/>
      <c r="G805"/>
      <c r="H805" s="3"/>
      <c r="I805" s="4"/>
      <c r="J805" s="6"/>
      <c r="K805" s="363"/>
    </row>
    <row r="806" spans="1:11" s="27" customFormat="1" ht="18">
      <c r="A806"/>
      <c r="B806"/>
      <c r="C806"/>
      <c r="D806"/>
      <c r="E806"/>
      <c r="F806" s="2"/>
      <c r="G806"/>
      <c r="H806" s="3"/>
      <c r="I806" s="4"/>
      <c r="J806" s="6"/>
      <c r="K806" s="363"/>
    </row>
    <row r="807" spans="1:11" s="27" customFormat="1" ht="18">
      <c r="A807"/>
      <c r="B807"/>
      <c r="C807"/>
      <c r="D807"/>
      <c r="E807"/>
      <c r="F807" s="2"/>
      <c r="G807"/>
      <c r="H807" s="3"/>
      <c r="I807" s="4"/>
      <c r="J807" s="6"/>
      <c r="K807" s="363"/>
    </row>
    <row r="808" spans="1:11" s="27" customFormat="1" ht="18">
      <c r="A808"/>
      <c r="B808"/>
      <c r="C808"/>
      <c r="D808"/>
      <c r="E808"/>
      <c r="F808" s="2"/>
      <c r="G808"/>
      <c r="H808" s="3"/>
      <c r="I808" s="4"/>
      <c r="J808" s="6"/>
      <c r="K808" s="363"/>
    </row>
    <row r="809" spans="1:11" s="27" customFormat="1" ht="18">
      <c r="A809"/>
      <c r="B809"/>
      <c r="C809"/>
      <c r="D809"/>
      <c r="E809"/>
      <c r="F809" s="2"/>
      <c r="G809"/>
      <c r="H809" s="3"/>
      <c r="I809" s="4"/>
      <c r="J809" s="6"/>
      <c r="K809" s="363"/>
    </row>
    <row r="810" spans="1:11" s="27" customFormat="1" ht="18">
      <c r="A810"/>
      <c r="B810"/>
      <c r="C810"/>
      <c r="D810"/>
      <c r="E810"/>
      <c r="F810" s="2"/>
      <c r="G810"/>
      <c r="H810" s="3"/>
      <c r="I810" s="4"/>
      <c r="J810" s="6"/>
      <c r="K810" s="363"/>
    </row>
    <row r="811" spans="1:11" s="27" customFormat="1" ht="18">
      <c r="A811"/>
      <c r="B811"/>
      <c r="C811"/>
      <c r="D811"/>
      <c r="E811"/>
      <c r="F811" s="2"/>
      <c r="G811"/>
      <c r="H811" s="3"/>
      <c r="I811" s="4"/>
      <c r="J811" s="6"/>
      <c r="K811" s="363"/>
    </row>
    <row r="812" spans="1:11" s="27" customFormat="1" ht="18">
      <c r="A812"/>
      <c r="B812"/>
      <c r="C812"/>
      <c r="D812"/>
      <c r="E812"/>
      <c r="F812" s="2"/>
      <c r="G812"/>
      <c r="H812" s="3"/>
      <c r="I812" s="4"/>
      <c r="J812" s="6"/>
      <c r="K812" s="363"/>
    </row>
    <row r="813" spans="1:11" s="27" customFormat="1" ht="18">
      <c r="A813"/>
      <c r="B813"/>
      <c r="C813"/>
      <c r="D813"/>
      <c r="E813"/>
      <c r="F813" s="2"/>
      <c r="G813"/>
      <c r="H813" s="3"/>
      <c r="I813" s="4"/>
      <c r="J813" s="6"/>
      <c r="K813" s="363"/>
    </row>
    <row r="814" spans="1:11" s="27" customFormat="1" ht="18">
      <c r="A814"/>
      <c r="B814"/>
      <c r="C814"/>
      <c r="D814"/>
      <c r="E814"/>
      <c r="F814" s="2"/>
      <c r="G814"/>
      <c r="H814" s="3"/>
      <c r="I814" s="4"/>
      <c r="J814" s="6"/>
      <c r="K814" s="363"/>
    </row>
    <row r="815" spans="1:11" s="27" customFormat="1" ht="18">
      <c r="A815"/>
      <c r="B815"/>
      <c r="C815"/>
      <c r="D815"/>
      <c r="E815"/>
      <c r="F815" s="2"/>
      <c r="G815"/>
      <c r="H815" s="3"/>
      <c r="I815" s="4"/>
      <c r="J815" s="6"/>
      <c r="K815" s="363"/>
    </row>
    <row r="816" spans="1:11" s="27" customFormat="1" ht="18">
      <c r="A816"/>
      <c r="B816"/>
      <c r="C816"/>
      <c r="D816"/>
      <c r="E816"/>
      <c r="F816" s="2"/>
      <c r="G816"/>
      <c r="H816" s="3"/>
      <c r="I816" s="4"/>
      <c r="J816" s="6"/>
      <c r="K816" s="363"/>
    </row>
    <row r="817" spans="1:11" s="27" customFormat="1">
      <c r="A817"/>
      <c r="B817"/>
      <c r="C817"/>
      <c r="D817"/>
      <c r="E817"/>
      <c r="F817" s="2"/>
      <c r="G817"/>
      <c r="H817" s="3"/>
      <c r="I817" s="4"/>
      <c r="J817" s="6"/>
      <c r="K817" s="365"/>
    </row>
    <row r="818" spans="1:11" s="27" customFormat="1">
      <c r="A818"/>
      <c r="B818"/>
      <c r="C818"/>
      <c r="D818"/>
      <c r="E818"/>
      <c r="F818" s="2"/>
      <c r="G818"/>
      <c r="H818" s="3"/>
      <c r="I818" s="4"/>
      <c r="J818" s="6"/>
      <c r="K818" s="365"/>
    </row>
    <row r="819" spans="1:11" s="27" customFormat="1">
      <c r="A819"/>
      <c r="B819"/>
      <c r="C819"/>
      <c r="D819"/>
      <c r="E819"/>
      <c r="F819" s="2"/>
      <c r="G819"/>
      <c r="H819" s="3"/>
      <c r="I819" s="4"/>
      <c r="J819" s="6"/>
      <c r="K819" s="365"/>
    </row>
    <row r="820" spans="1:11" s="27" customFormat="1">
      <c r="A820"/>
      <c r="B820"/>
      <c r="C820"/>
      <c r="D820"/>
      <c r="E820"/>
      <c r="F820" s="2"/>
      <c r="G820"/>
      <c r="H820" s="3"/>
      <c r="I820" s="4"/>
      <c r="J820" s="6"/>
      <c r="K820" s="365"/>
    </row>
    <row r="821" spans="1:11" s="27" customFormat="1">
      <c r="A821"/>
      <c r="B821"/>
      <c r="C821"/>
      <c r="D821"/>
      <c r="E821"/>
      <c r="F821" s="2"/>
      <c r="G821"/>
      <c r="H821" s="3"/>
      <c r="I821" s="4"/>
      <c r="J821" s="6"/>
      <c r="K821" s="365"/>
    </row>
    <row r="822" spans="1:11" s="27" customFormat="1">
      <c r="A822"/>
      <c r="B822"/>
      <c r="C822"/>
      <c r="D822"/>
      <c r="E822"/>
      <c r="F822" s="2"/>
      <c r="G822"/>
      <c r="H822" s="3"/>
      <c r="I822" s="4"/>
      <c r="J822" s="6"/>
      <c r="K822" s="365"/>
    </row>
    <row r="823" spans="1:11" s="27" customFormat="1">
      <c r="A823"/>
      <c r="B823"/>
      <c r="C823"/>
      <c r="D823"/>
      <c r="E823"/>
      <c r="F823" s="2"/>
      <c r="G823"/>
      <c r="H823" s="3"/>
      <c r="I823" s="4"/>
      <c r="J823" s="6"/>
      <c r="K823" s="365"/>
    </row>
    <row r="824" spans="1:11" s="27" customFormat="1">
      <c r="A824"/>
      <c r="B824"/>
      <c r="C824"/>
      <c r="D824"/>
      <c r="E824"/>
      <c r="F824" s="2"/>
      <c r="G824"/>
      <c r="H824" s="3"/>
      <c r="I824" s="4"/>
      <c r="J824" s="6"/>
      <c r="K824" s="365"/>
    </row>
    <row r="825" spans="1:11" s="27" customFormat="1">
      <c r="A825"/>
      <c r="B825"/>
      <c r="C825"/>
      <c r="D825"/>
      <c r="E825"/>
      <c r="F825" s="2"/>
      <c r="G825"/>
      <c r="H825" s="3"/>
      <c r="I825" s="4"/>
      <c r="J825" s="6"/>
      <c r="K825" s="365"/>
    </row>
    <row r="826" spans="1:11" s="27" customFormat="1">
      <c r="A826"/>
      <c r="B826"/>
      <c r="C826"/>
      <c r="D826"/>
      <c r="E826"/>
      <c r="F826" s="2"/>
      <c r="G826"/>
      <c r="H826" s="3"/>
      <c r="I826" s="4"/>
      <c r="J826" s="6"/>
      <c r="K826" s="365"/>
    </row>
    <row r="827" spans="1:11" s="27" customFormat="1">
      <c r="A827"/>
      <c r="B827"/>
      <c r="C827"/>
      <c r="D827"/>
      <c r="E827"/>
      <c r="F827" s="2"/>
      <c r="G827"/>
      <c r="H827" s="3"/>
      <c r="I827" s="4"/>
      <c r="J827" s="6"/>
      <c r="K827" s="365"/>
    </row>
  </sheetData>
  <mergeCells count="507">
    <mergeCell ref="A187:J187"/>
    <mergeCell ref="A548:I548"/>
    <mergeCell ref="A549:I549"/>
    <mergeCell ref="A550:I550"/>
    <mergeCell ref="A552:I552"/>
    <mergeCell ref="A553:I553"/>
    <mergeCell ref="A554:J554"/>
    <mergeCell ref="A235:I235"/>
    <mergeCell ref="A544:I544"/>
    <mergeCell ref="A310:J310"/>
    <mergeCell ref="A338:I338"/>
    <mergeCell ref="A339:I339"/>
    <mergeCell ref="A340:J340"/>
    <mergeCell ref="A344:E344"/>
    <mergeCell ref="A345:G345"/>
    <mergeCell ref="A346:A347"/>
    <mergeCell ref="B346:B347"/>
    <mergeCell ref="C346:D346"/>
    <mergeCell ref="E346:E347"/>
    <mergeCell ref="F346:F347"/>
    <mergeCell ref="G346:G347"/>
    <mergeCell ref="H346:H347"/>
    <mergeCell ref="C222:C225"/>
    <mergeCell ref="A311:J311"/>
    <mergeCell ref="B26:F26"/>
    <mergeCell ref="G26:H26"/>
    <mergeCell ref="A539:A541"/>
    <mergeCell ref="A543:I543"/>
    <mergeCell ref="A532:J532"/>
    <mergeCell ref="A533:J533"/>
    <mergeCell ref="A534:J534"/>
    <mergeCell ref="A537:A538"/>
    <mergeCell ref="B537:B538"/>
    <mergeCell ref="C537:D537"/>
    <mergeCell ref="E537:E538"/>
    <mergeCell ref="F537:F538"/>
    <mergeCell ref="G537:G538"/>
    <mergeCell ref="H537:H538"/>
    <mergeCell ref="J537:J538"/>
    <mergeCell ref="A230:I230"/>
    <mergeCell ref="A240:I240"/>
    <mergeCell ref="A241:I241"/>
    <mergeCell ref="A244:I244"/>
    <mergeCell ref="A245:I245"/>
    <mergeCell ref="A246:J246"/>
    <mergeCell ref="A357:J357"/>
    <mergeCell ref="A183:I183"/>
    <mergeCell ref="A202:I202"/>
    <mergeCell ref="I353:I354"/>
    <mergeCell ref="J353:J354"/>
    <mergeCell ref="I346:I347"/>
    <mergeCell ref="J346:J347"/>
    <mergeCell ref="A349:H349"/>
    <mergeCell ref="A350:E350"/>
    <mergeCell ref="A351:G351"/>
    <mergeCell ref="A325:I325"/>
    <mergeCell ref="A326:I326"/>
    <mergeCell ref="A327:I327"/>
    <mergeCell ref="A353:A354"/>
    <mergeCell ref="B353:B354"/>
    <mergeCell ref="C353:D353"/>
    <mergeCell ref="G353:G354"/>
    <mergeCell ref="E353:E354"/>
    <mergeCell ref="F353:F354"/>
    <mergeCell ref="A315:A316"/>
    <mergeCell ref="B315:B316"/>
    <mergeCell ref="C315:D315"/>
    <mergeCell ref="E315:E316"/>
    <mergeCell ref="F315:F316"/>
    <mergeCell ref="G315:G316"/>
    <mergeCell ref="A328:I328"/>
    <mergeCell ref="A334:I334"/>
    <mergeCell ref="A335:I335"/>
    <mergeCell ref="A572:J572"/>
    <mergeCell ref="A514:J514"/>
    <mergeCell ref="A513:J513"/>
    <mergeCell ref="A512:I512"/>
    <mergeCell ref="A511:I511"/>
    <mergeCell ref="A508:I508"/>
    <mergeCell ref="A507:I507"/>
    <mergeCell ref="A504:I504"/>
    <mergeCell ref="A496:G496"/>
    <mergeCell ref="J526:J527"/>
    <mergeCell ref="H515:H516"/>
    <mergeCell ref="I515:I516"/>
    <mergeCell ref="J515:J516"/>
    <mergeCell ref="A518:J518"/>
    <mergeCell ref="A521:J521"/>
    <mergeCell ref="A522:J522"/>
    <mergeCell ref="A515:A516"/>
    <mergeCell ref="A555:J556"/>
    <mergeCell ref="A570:C570"/>
    <mergeCell ref="A569:C569"/>
    <mergeCell ref="A568:J568"/>
    <mergeCell ref="A542:I542"/>
    <mergeCell ref="C566:J566"/>
    <mergeCell ref="C565:J565"/>
    <mergeCell ref="C564:J564"/>
    <mergeCell ref="C563:J563"/>
    <mergeCell ref="A546:J546"/>
    <mergeCell ref="B250:B251"/>
    <mergeCell ref="C250:D250"/>
    <mergeCell ref="E250:E251"/>
    <mergeCell ref="F250:F251"/>
    <mergeCell ref="G250:G251"/>
    <mergeCell ref="H250:H251"/>
    <mergeCell ref="J250:J251"/>
    <mergeCell ref="C497:D497"/>
    <mergeCell ref="E497:E498"/>
    <mergeCell ref="F497:F498"/>
    <mergeCell ref="G497:G498"/>
    <mergeCell ref="A307:I307"/>
    <mergeCell ref="A308:I308"/>
    <mergeCell ref="A331:I331"/>
    <mergeCell ref="A332:J332"/>
    <mergeCell ref="A341:J341"/>
    <mergeCell ref="A342:J342"/>
    <mergeCell ref="A343:H343"/>
    <mergeCell ref="H315:H316"/>
    <mergeCell ref="J315:J316"/>
    <mergeCell ref="H323:I323"/>
    <mergeCell ref="B515:B516"/>
    <mergeCell ref="C515:D515"/>
    <mergeCell ref="E515:E516"/>
    <mergeCell ref="F515:F516"/>
    <mergeCell ref="G515:G516"/>
    <mergeCell ref="A273:H273"/>
    <mergeCell ref="A275:J275"/>
    <mergeCell ref="A276:J276"/>
    <mergeCell ref="A279:A280"/>
    <mergeCell ref="A298:I298"/>
    <mergeCell ref="A297:I297"/>
    <mergeCell ref="A299:I299"/>
    <mergeCell ref="A300:J300"/>
    <mergeCell ref="G279:G280"/>
    <mergeCell ref="H279:H280"/>
    <mergeCell ref="J279:J280"/>
    <mergeCell ref="A281:I281"/>
    <mergeCell ref="A282:A295"/>
    <mergeCell ref="E279:E280"/>
    <mergeCell ref="B279:B280"/>
    <mergeCell ref="C279:D279"/>
    <mergeCell ref="F279:F280"/>
    <mergeCell ref="A303:I303"/>
    <mergeCell ref="A304:I304"/>
    <mergeCell ref="A232:I232"/>
    <mergeCell ref="A329:I329"/>
    <mergeCell ref="A1:J1"/>
    <mergeCell ref="A7:J7"/>
    <mergeCell ref="A9:J9"/>
    <mergeCell ref="A10:J10"/>
    <mergeCell ref="B11:H11"/>
    <mergeCell ref="B12:F12"/>
    <mergeCell ref="B21:F21"/>
    <mergeCell ref="B23:H23"/>
    <mergeCell ref="B24:F24"/>
    <mergeCell ref="B25:F25"/>
    <mergeCell ref="B28:H28"/>
    <mergeCell ref="B30:G30"/>
    <mergeCell ref="B13:F13"/>
    <mergeCell ref="B14:F14"/>
    <mergeCell ref="B16:H16"/>
    <mergeCell ref="B17:F17"/>
    <mergeCell ref="B18:F18"/>
    <mergeCell ref="B20:H20"/>
    <mergeCell ref="A247:J247"/>
    <mergeCell ref="A248:J248"/>
    <mergeCell ref="A250:A251"/>
    <mergeCell ref="A313:J313"/>
    <mergeCell ref="A41:A61"/>
    <mergeCell ref="A62:G62"/>
    <mergeCell ref="H69:H70"/>
    <mergeCell ref="I69:I70"/>
    <mergeCell ref="J69:J70"/>
    <mergeCell ref="A71:A74"/>
    <mergeCell ref="B71:B74"/>
    <mergeCell ref="A77:J77"/>
    <mergeCell ref="A63:I63"/>
    <mergeCell ref="A64:J64"/>
    <mergeCell ref="A65:J65"/>
    <mergeCell ref="A67:G67"/>
    <mergeCell ref="A69:A70"/>
    <mergeCell ref="B69:B70"/>
    <mergeCell ref="C69:D69"/>
    <mergeCell ref="E69:E70"/>
    <mergeCell ref="F69:F70"/>
    <mergeCell ref="G69:G70"/>
    <mergeCell ref="A32:J32"/>
    <mergeCell ref="A33:J33"/>
    <mergeCell ref="A34:J34"/>
    <mergeCell ref="A35:J35"/>
    <mergeCell ref="A37:H37"/>
    <mergeCell ref="A39:A40"/>
    <mergeCell ref="B39:B40"/>
    <mergeCell ref="C39:D39"/>
    <mergeCell ref="E39:E40"/>
    <mergeCell ref="F39:F40"/>
    <mergeCell ref="G39:G40"/>
    <mergeCell ref="H39:H40"/>
    <mergeCell ref="I39:I40"/>
    <mergeCell ref="J39:J40"/>
    <mergeCell ref="G85:G86"/>
    <mergeCell ref="H85:H86"/>
    <mergeCell ref="I85:I86"/>
    <mergeCell ref="J85:J86"/>
    <mergeCell ref="A87:A109"/>
    <mergeCell ref="A111:G111"/>
    <mergeCell ref="A78:A79"/>
    <mergeCell ref="B78:B79"/>
    <mergeCell ref="A80:I80"/>
    <mergeCell ref="A82:J82"/>
    <mergeCell ref="A83:J83"/>
    <mergeCell ref="A85:A86"/>
    <mergeCell ref="B85:B86"/>
    <mergeCell ref="C85:D85"/>
    <mergeCell ref="E85:E86"/>
    <mergeCell ref="F85:F86"/>
    <mergeCell ref="H119:H120"/>
    <mergeCell ref="I119:I120"/>
    <mergeCell ref="J119:J120"/>
    <mergeCell ref="A122:A125"/>
    <mergeCell ref="A127:A128"/>
    <mergeCell ref="B127:B128"/>
    <mergeCell ref="A112:I112"/>
    <mergeCell ref="A114:J114"/>
    <mergeCell ref="A115:J115"/>
    <mergeCell ref="A117:G117"/>
    <mergeCell ref="A119:A120"/>
    <mergeCell ref="B119:B120"/>
    <mergeCell ref="C119:D119"/>
    <mergeCell ref="E119:E120"/>
    <mergeCell ref="F119:F120"/>
    <mergeCell ref="G119:G120"/>
    <mergeCell ref="A130:G130"/>
    <mergeCell ref="A131:I131"/>
    <mergeCell ref="A132:J132"/>
    <mergeCell ref="A133:J133"/>
    <mergeCell ref="A138:I138"/>
    <mergeCell ref="A140:A141"/>
    <mergeCell ref="B140:B141"/>
    <mergeCell ref="C140:D140"/>
    <mergeCell ref="E140:E141"/>
    <mergeCell ref="F140:F141"/>
    <mergeCell ref="G142:G143"/>
    <mergeCell ref="H142:H143"/>
    <mergeCell ref="I142:I143"/>
    <mergeCell ref="J142:J143"/>
    <mergeCell ref="A144:I144"/>
    <mergeCell ref="A145:J145"/>
    <mergeCell ref="G140:G141"/>
    <mergeCell ref="H140:H141"/>
    <mergeCell ref="I140:I141"/>
    <mergeCell ref="J140:J141"/>
    <mergeCell ref="A142:A143"/>
    <mergeCell ref="B142:B143"/>
    <mergeCell ref="C142:C143"/>
    <mergeCell ref="D142:D143"/>
    <mergeCell ref="E142:E143"/>
    <mergeCell ref="F142:F143"/>
    <mergeCell ref="J150:J151"/>
    <mergeCell ref="A152:A154"/>
    <mergeCell ref="B152:B154"/>
    <mergeCell ref="C152:C154"/>
    <mergeCell ref="A155:I155"/>
    <mergeCell ref="A165:J165"/>
    <mergeCell ref="A147:I147"/>
    <mergeCell ref="A148:H148"/>
    <mergeCell ref="A149:F149"/>
    <mergeCell ref="A150:A151"/>
    <mergeCell ref="B150:B151"/>
    <mergeCell ref="C150:D150"/>
    <mergeCell ref="E150:E151"/>
    <mergeCell ref="F150:F151"/>
    <mergeCell ref="G150:G151"/>
    <mergeCell ref="H150:H151"/>
    <mergeCell ref="A158:I158"/>
    <mergeCell ref="A159:I159"/>
    <mergeCell ref="A162:I162"/>
    <mergeCell ref="A163:I163"/>
    <mergeCell ref="A160:I160"/>
    <mergeCell ref="A161:I161"/>
    <mergeCell ref="A167:I167"/>
    <mergeCell ref="A169:F169"/>
    <mergeCell ref="A171:A172"/>
    <mergeCell ref="B171:B172"/>
    <mergeCell ref="C171:D171"/>
    <mergeCell ref="E171:E172"/>
    <mergeCell ref="F171:F172"/>
    <mergeCell ref="G171:G172"/>
    <mergeCell ref="H171:H172"/>
    <mergeCell ref="G192:G193"/>
    <mergeCell ref="H192:H193"/>
    <mergeCell ref="J192:J193"/>
    <mergeCell ref="A206:J206"/>
    <mergeCell ref="A207:J207"/>
    <mergeCell ref="J171:J172"/>
    <mergeCell ref="A178:H178"/>
    <mergeCell ref="A186:J186"/>
    <mergeCell ref="A188:J188"/>
    <mergeCell ref="A190:J190"/>
    <mergeCell ref="A192:A193"/>
    <mergeCell ref="B192:B193"/>
    <mergeCell ref="C192:D192"/>
    <mergeCell ref="E192:E193"/>
    <mergeCell ref="F192:F193"/>
    <mergeCell ref="A180:I180"/>
    <mergeCell ref="A181:I181"/>
    <mergeCell ref="A184:I184"/>
    <mergeCell ref="A199:I199"/>
    <mergeCell ref="A200:I200"/>
    <mergeCell ref="A203:I203"/>
    <mergeCell ref="A204:I204"/>
    <mergeCell ref="A195:I195"/>
    <mergeCell ref="A196:I196"/>
    <mergeCell ref="A366:I366"/>
    <mergeCell ref="A369:I369"/>
    <mergeCell ref="A370:I370"/>
    <mergeCell ref="A371:J371"/>
    <mergeCell ref="A375:J376"/>
    <mergeCell ref="A222:A226"/>
    <mergeCell ref="B222:B226"/>
    <mergeCell ref="A227:A229"/>
    <mergeCell ref="H209:H210"/>
    <mergeCell ref="J209:J210"/>
    <mergeCell ref="A212:A218"/>
    <mergeCell ref="B212:B218"/>
    <mergeCell ref="A219:A220"/>
    <mergeCell ref="B219:B220"/>
    <mergeCell ref="A209:A210"/>
    <mergeCell ref="B209:B210"/>
    <mergeCell ref="C209:D209"/>
    <mergeCell ref="E209:E210"/>
    <mergeCell ref="F209:F210"/>
    <mergeCell ref="G209:G210"/>
    <mergeCell ref="A234:I234"/>
    <mergeCell ref="A252:A272"/>
    <mergeCell ref="A238:I238"/>
    <mergeCell ref="A233:I233"/>
    <mergeCell ref="A356:J356"/>
    <mergeCell ref="H353:H354"/>
    <mergeCell ref="A380:A381"/>
    <mergeCell ref="B380:B381"/>
    <mergeCell ref="C380:D380"/>
    <mergeCell ref="E380:E381"/>
    <mergeCell ref="F380:F381"/>
    <mergeCell ref="G380:G381"/>
    <mergeCell ref="H380:H381"/>
    <mergeCell ref="J380:J381"/>
    <mergeCell ref="A373:J373"/>
    <mergeCell ref="A377:J377"/>
    <mergeCell ref="A378:J378"/>
    <mergeCell ref="A358:J358"/>
    <mergeCell ref="A359:J359"/>
    <mergeCell ref="A360:A361"/>
    <mergeCell ref="B360:B361"/>
    <mergeCell ref="C360:D360"/>
    <mergeCell ref="E360:E361"/>
    <mergeCell ref="F360:F361"/>
    <mergeCell ref="G360:G361"/>
    <mergeCell ref="H360:H361"/>
    <mergeCell ref="J360:J361"/>
    <mergeCell ref="A365:I365"/>
    <mergeCell ref="A394:J394"/>
    <mergeCell ref="A396:J396"/>
    <mergeCell ref="A397:J397"/>
    <mergeCell ref="A398:J398"/>
    <mergeCell ref="A382:A383"/>
    <mergeCell ref="B382:B383"/>
    <mergeCell ref="C382:C383"/>
    <mergeCell ref="A385:J385"/>
    <mergeCell ref="A387:I387"/>
    <mergeCell ref="A388:I388"/>
    <mergeCell ref="A391:I391"/>
    <mergeCell ref="A392:I392"/>
    <mergeCell ref="A393:J393"/>
    <mergeCell ref="A384:I384"/>
    <mergeCell ref="A422:J422"/>
    <mergeCell ref="A421:J421"/>
    <mergeCell ref="A420:J420"/>
    <mergeCell ref="A419:J419"/>
    <mergeCell ref="A417:J417"/>
    <mergeCell ref="A415:J415"/>
    <mergeCell ref="J424:J425"/>
    <mergeCell ref="A400:J400"/>
    <mergeCell ref="A399:J399"/>
    <mergeCell ref="A406:I406"/>
    <mergeCell ref="A402:A403"/>
    <mergeCell ref="B402:B403"/>
    <mergeCell ref="C402:D402"/>
    <mergeCell ref="E402:E403"/>
    <mergeCell ref="F402:F403"/>
    <mergeCell ref="G402:G403"/>
    <mergeCell ref="H402:H403"/>
    <mergeCell ref="J402:J403"/>
    <mergeCell ref="A434:I434"/>
    <mergeCell ref="A435:I435"/>
    <mergeCell ref="A443:J443"/>
    <mergeCell ref="A444:J444"/>
    <mergeCell ref="A446:A447"/>
    <mergeCell ref="B446:B447"/>
    <mergeCell ref="C446:D446"/>
    <mergeCell ref="E446:E447"/>
    <mergeCell ref="F446:F447"/>
    <mergeCell ref="G446:G447"/>
    <mergeCell ref="H446:H447"/>
    <mergeCell ref="J446:J447"/>
    <mergeCell ref="A442:J442"/>
    <mergeCell ref="A441:J441"/>
    <mergeCell ref="A440:J440"/>
    <mergeCell ref="A438:J438"/>
    <mergeCell ref="A436:J436"/>
    <mergeCell ref="A448:A452"/>
    <mergeCell ref="B448:B452"/>
    <mergeCell ref="A453:I453"/>
    <mergeCell ref="A454:I454"/>
    <mergeCell ref="A456:I456"/>
    <mergeCell ref="A460:I460"/>
    <mergeCell ref="A461:I461"/>
    <mergeCell ref="A464:I464"/>
    <mergeCell ref="A465:I465"/>
    <mergeCell ref="A457:J457"/>
    <mergeCell ref="A462:I462"/>
    <mergeCell ref="A455:I455"/>
    <mergeCell ref="A5:K5"/>
    <mergeCell ref="A530:I530"/>
    <mergeCell ref="A560:B560"/>
    <mergeCell ref="C560:J560"/>
    <mergeCell ref="A562:B562"/>
    <mergeCell ref="C562:J562"/>
    <mergeCell ref="A523:J523"/>
    <mergeCell ref="A526:A527"/>
    <mergeCell ref="B526:B527"/>
    <mergeCell ref="C526:D526"/>
    <mergeCell ref="E526:E527"/>
    <mergeCell ref="F526:F527"/>
    <mergeCell ref="G526:G527"/>
    <mergeCell ref="H526:H527"/>
    <mergeCell ref="I526:I527"/>
    <mergeCell ref="I474:I475"/>
    <mergeCell ref="J474:J475"/>
    <mergeCell ref="H497:H498"/>
    <mergeCell ref="J497:J498"/>
    <mergeCell ref="A499:A503"/>
    <mergeCell ref="B499:B503"/>
    <mergeCell ref="A497:A498"/>
    <mergeCell ref="A509:I509"/>
    <mergeCell ref="C474:D474"/>
    <mergeCell ref="A182:I182"/>
    <mergeCell ref="A201:I201"/>
    <mergeCell ref="A242:I242"/>
    <mergeCell ref="A305:I305"/>
    <mergeCell ref="A336:I336"/>
    <mergeCell ref="A367:I367"/>
    <mergeCell ref="A389:I389"/>
    <mergeCell ref="A411:I411"/>
    <mergeCell ref="A432:I432"/>
    <mergeCell ref="A185:I185"/>
    <mergeCell ref="A430:I430"/>
    <mergeCell ref="A431:I431"/>
    <mergeCell ref="A409:I409"/>
    <mergeCell ref="A410:I410"/>
    <mergeCell ref="A413:I413"/>
    <mergeCell ref="A414:I414"/>
    <mergeCell ref="A427:I427"/>
    <mergeCell ref="A424:A425"/>
    <mergeCell ref="B424:B425"/>
    <mergeCell ref="C424:D424"/>
    <mergeCell ref="E424:E425"/>
    <mergeCell ref="F424:F425"/>
    <mergeCell ref="G424:G425"/>
    <mergeCell ref="H424:H425"/>
    <mergeCell ref="A473:J473"/>
    <mergeCell ref="A474:A475"/>
    <mergeCell ref="B474:B475"/>
    <mergeCell ref="E474:E475"/>
    <mergeCell ref="F474:F475"/>
    <mergeCell ref="G474:G475"/>
    <mergeCell ref="H474:H475"/>
    <mergeCell ref="A476:A491"/>
    <mergeCell ref="C479:C480"/>
    <mergeCell ref="C482:C483"/>
    <mergeCell ref="C485:C486"/>
    <mergeCell ref="C487:C488"/>
    <mergeCell ref="A433:I433"/>
    <mergeCell ref="A463:I463"/>
    <mergeCell ref="A510:I510"/>
    <mergeCell ref="A551:I551"/>
    <mergeCell ref="A236:I236"/>
    <mergeCell ref="A237:I237"/>
    <mergeCell ref="A243:I243"/>
    <mergeCell ref="A306:I306"/>
    <mergeCell ref="A330:I330"/>
    <mergeCell ref="A337:I337"/>
    <mergeCell ref="A368:I368"/>
    <mergeCell ref="A390:I390"/>
    <mergeCell ref="A412:I412"/>
    <mergeCell ref="B497:B498"/>
    <mergeCell ref="A467:J467"/>
    <mergeCell ref="A469:J469"/>
    <mergeCell ref="A470:J470"/>
    <mergeCell ref="A471:J471"/>
    <mergeCell ref="A472:J472"/>
    <mergeCell ref="A466:J466"/>
    <mergeCell ref="A495:J495"/>
    <mergeCell ref="A494:J494"/>
    <mergeCell ref="A493:I493"/>
    <mergeCell ref="A492:G492"/>
  </mergeCells>
  <phoneticPr fontId="44" type="noConversion"/>
  <printOptions horizontalCentered="1" verticalCentered="1"/>
  <pageMargins left="0.11811023622047245" right="0.11811023622047245" top="0.39370078740157483" bottom="0.35433070866141736" header="0.31496062992125984" footer="0.11811023622047245"/>
  <pageSetup paperSize="9" scale="62" orientation="landscape" r:id="rId1"/>
  <headerFooter>
    <oddFooter>&amp;LA&amp;7zienda Unità Sanitaria Locale  4- Teramo&amp;C&amp;10&amp;P/&amp;N&amp;R&amp;7Inventario BB.I. DISPONIBILI aggiornato al 31.12.2020</oddFooter>
  </headerFooter>
  <rowBreaks count="36" manualBreakCount="36">
    <brk id="9" max="16383" man="1"/>
    <brk id="31" max="10" man="1"/>
    <brk id="32" max="16383" man="1"/>
    <brk id="33" max="16383" man="1"/>
    <brk id="63" max="16383" man="1"/>
    <brk id="81" max="16383" man="1"/>
    <brk id="113" max="16383" man="1"/>
    <brk id="131" max="16383" man="1"/>
    <brk id="144" max="16383" man="1"/>
    <brk id="164" max="16383" man="1"/>
    <brk id="186" max="10" man="1"/>
    <brk id="205" max="16383" man="1"/>
    <brk id="246" max="16383" man="1"/>
    <brk id="274" max="16383" man="1"/>
    <brk id="309" max="16383" man="1"/>
    <brk id="340" max="16383" man="1"/>
    <brk id="341" max="16383" man="1"/>
    <brk id="372" max="16383" man="1"/>
    <brk id="373" max="16383" man="1"/>
    <brk id="393" max="16383" man="1"/>
    <brk id="394" max="16383" man="1"/>
    <brk id="396" max="16383" man="1"/>
    <brk id="415" max="16383" man="1"/>
    <brk id="418" max="16383" man="1"/>
    <brk id="436" max="16383" man="1"/>
    <brk id="439" max="16383" man="1"/>
    <brk id="440" max="16383" man="1"/>
    <brk id="466" max="16383" man="1"/>
    <brk id="468" max="16383" man="1"/>
    <brk id="469" max="16383" man="1"/>
    <brk id="493" max="16383" man="1"/>
    <brk id="520" max="16383" man="1"/>
    <brk id="521" max="16383" man="1"/>
    <brk id="531" max="16383" man="1"/>
    <brk id="532" max="16383" man="1"/>
    <brk id="554"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tabSelected="1" showWhiteSpace="0" view="pageBreakPreview" topLeftCell="A58" zoomScale="84" zoomScaleNormal="71" zoomScaleSheetLayoutView="84" zoomScalePageLayoutView="71" workbookViewId="0">
      <selection activeCell="G69" sqref="G69"/>
    </sheetView>
  </sheetViews>
  <sheetFormatPr defaultColWidth="8.85546875" defaultRowHeight="15"/>
  <cols>
    <col min="1" max="1" width="61.28515625" style="172" customWidth="1"/>
    <col min="2" max="2" width="28.42578125" style="6" customWidth="1"/>
    <col min="3" max="3" width="28.7109375" style="6" customWidth="1"/>
    <col min="4" max="4" width="29" style="6" customWidth="1"/>
    <col min="5" max="5" width="29.42578125" style="82" customWidth="1"/>
    <col min="7" max="7" width="17.42578125" bestFit="1" customWidth="1"/>
    <col min="8" max="8" width="15.42578125" bestFit="1" customWidth="1"/>
    <col min="9" max="9" width="15.42578125" customWidth="1"/>
    <col min="10" max="10" width="18.28515625" bestFit="1" customWidth="1"/>
    <col min="12" max="12" width="15.7109375" customWidth="1"/>
    <col min="13" max="13" width="13.42578125" bestFit="1" customWidth="1"/>
  </cols>
  <sheetData>
    <row r="1" spans="1:13" ht="27" customHeight="1" thickBot="1">
      <c r="A1" s="732" t="s">
        <v>338</v>
      </c>
      <c r="B1" s="733"/>
      <c r="C1" s="733"/>
      <c r="D1" s="734"/>
    </row>
    <row r="2" spans="1:13" ht="15.75" thickBot="1"/>
    <row r="3" spans="1:13" s="173" customFormat="1" ht="26.25" customHeight="1" thickBot="1">
      <c r="A3" s="729" t="s">
        <v>315</v>
      </c>
      <c r="B3" s="730"/>
      <c r="C3" s="730"/>
      <c r="D3" s="731"/>
      <c r="E3" s="286"/>
      <c r="H3" s="173">
        <v>2017</v>
      </c>
    </row>
    <row r="4" spans="1:13" s="174" customFormat="1" ht="48" customHeight="1" thickBot="1">
      <c r="A4" s="232" t="s">
        <v>316</v>
      </c>
      <c r="B4" s="227" t="s">
        <v>339</v>
      </c>
      <c r="C4" s="250" t="s">
        <v>340</v>
      </c>
      <c r="D4" s="251" t="s">
        <v>341</v>
      </c>
      <c r="E4" s="287"/>
      <c r="H4" s="301">
        <v>921771.18</v>
      </c>
      <c r="I4" s="301">
        <v>8754.7199999999993</v>
      </c>
      <c r="J4" s="174">
        <v>3025.6</v>
      </c>
      <c r="L4" s="301">
        <f>+H4+I4+J4</f>
        <v>933551.5</v>
      </c>
    </row>
    <row r="5" spans="1:13" s="175" customFormat="1" ht="18" customHeight="1">
      <c r="A5" s="735" t="s">
        <v>317</v>
      </c>
      <c r="B5" s="737">
        <v>31886.12</v>
      </c>
      <c r="C5" s="737">
        <v>921771.18</v>
      </c>
      <c r="D5" s="739">
        <v>18359397</v>
      </c>
      <c r="E5" s="288"/>
    </row>
    <row r="6" spans="1:13" s="175" customFormat="1" ht="16.5" customHeight="1">
      <c r="A6" s="736"/>
      <c r="B6" s="738"/>
      <c r="C6" s="738"/>
      <c r="D6" s="740"/>
      <c r="E6" s="457">
        <f>C5-921771.18</f>
        <v>0</v>
      </c>
      <c r="G6" s="449">
        <f>947395.91-C5</f>
        <v>25624.729999999981</v>
      </c>
    </row>
    <row r="7" spans="1:13" s="175" customFormat="1" ht="16.5" customHeight="1">
      <c r="A7" s="736"/>
      <c r="B7" s="738"/>
      <c r="C7" s="738"/>
      <c r="D7" s="740"/>
      <c r="E7" s="288"/>
      <c r="G7" s="175">
        <f>256218.95-230594.22</f>
        <v>25624.73000000001</v>
      </c>
      <c r="H7" s="175">
        <v>2017</v>
      </c>
      <c r="I7" s="175">
        <v>2018</v>
      </c>
    </row>
    <row r="8" spans="1:13" s="177" customFormat="1" ht="30" customHeight="1">
      <c r="A8" s="465" t="s">
        <v>318</v>
      </c>
      <c r="B8" s="176"/>
      <c r="C8" s="176">
        <v>2475355.08</v>
      </c>
      <c r="D8" s="246"/>
      <c r="E8" s="393"/>
      <c r="H8" s="300">
        <v>1817155.02</v>
      </c>
      <c r="I8" s="300">
        <v>202543.89</v>
      </c>
      <c r="J8" s="281">
        <f>H8+I8</f>
        <v>2019698.9100000001</v>
      </c>
      <c r="L8" s="177">
        <v>2180961.2499999995</v>
      </c>
      <c r="M8" s="281">
        <f>+J8-L8</f>
        <v>-161262.33999999939</v>
      </c>
    </row>
    <row r="9" spans="1:13" s="180" customFormat="1" ht="22.5" customHeight="1">
      <c r="A9" s="247" t="s">
        <v>319</v>
      </c>
      <c r="B9" s="178">
        <v>0</v>
      </c>
      <c r="C9" s="179">
        <v>0</v>
      </c>
      <c r="D9" s="248">
        <v>202451</v>
      </c>
      <c r="E9" s="290"/>
      <c r="H9" s="180">
        <v>99298.26</v>
      </c>
      <c r="J9" s="161">
        <v>8754.7199999999993</v>
      </c>
      <c r="K9" s="180" t="s">
        <v>355</v>
      </c>
    </row>
    <row r="10" spans="1:13" s="180" customFormat="1" ht="22.5" customHeight="1" thickBot="1">
      <c r="A10" s="252" t="s">
        <v>320</v>
      </c>
      <c r="B10" s="253">
        <v>0</v>
      </c>
      <c r="C10" s="254">
        <v>6043</v>
      </c>
      <c r="D10" s="255">
        <v>86656</v>
      </c>
      <c r="E10" s="290"/>
      <c r="H10" s="161">
        <f>H8+H9</f>
        <v>1916453.28</v>
      </c>
      <c r="J10" s="161">
        <v>3025.6</v>
      </c>
      <c r="K10" s="180" t="s">
        <v>355</v>
      </c>
    </row>
    <row r="11" spans="1:13" s="180" customFormat="1" ht="8.25" customHeight="1" thickBot="1">
      <c r="A11" s="222"/>
      <c r="B11" s="181"/>
      <c r="C11" s="182"/>
      <c r="D11" s="182"/>
      <c r="E11" s="290"/>
    </row>
    <row r="12" spans="1:13" s="142" customFormat="1" ht="24" customHeight="1">
      <c r="A12" s="223" t="s">
        <v>321</v>
      </c>
      <c r="B12" s="183">
        <f>SUM(B5:B11)</f>
        <v>31886.12</v>
      </c>
      <c r="C12" s="183"/>
      <c r="D12" s="257"/>
      <c r="E12" s="290"/>
      <c r="H12" s="54">
        <v>103245.63</v>
      </c>
      <c r="J12" s="161">
        <f>J8-J9-J10</f>
        <v>2007918.59</v>
      </c>
    </row>
    <row r="13" spans="1:13" s="142" customFormat="1" ht="23.25" customHeight="1">
      <c r="A13" s="224" t="s">
        <v>322</v>
      </c>
      <c r="B13" s="185"/>
      <c r="C13" s="256">
        <f>C5+C9+C10</f>
        <v>927814.18</v>
      </c>
      <c r="D13" s="249">
        <f>D5+D9+D10</f>
        <v>18648504</v>
      </c>
      <c r="E13" s="290"/>
      <c r="H13" s="54">
        <f>H10+H12</f>
        <v>2019698.9100000001</v>
      </c>
    </row>
    <row r="14" spans="1:13" s="177" customFormat="1" ht="33" customHeight="1">
      <c r="A14" s="465" t="s">
        <v>318</v>
      </c>
      <c r="B14" s="176"/>
      <c r="C14" s="466">
        <f>C8</f>
        <v>2475355.08</v>
      </c>
      <c r="D14" s="246"/>
      <c r="E14" s="289"/>
    </row>
    <row r="15" spans="1:13" s="189" customFormat="1" ht="25.5" customHeight="1" thickBot="1">
      <c r="A15" s="187" t="s">
        <v>205</v>
      </c>
      <c r="B15" s="188">
        <f>SUM(B12:B14)</f>
        <v>31886.12</v>
      </c>
      <c r="C15" s="188">
        <f>SUM(C13:C14)</f>
        <v>3403169.2600000002</v>
      </c>
      <c r="D15" s="258">
        <f>D13+D14</f>
        <v>18648504</v>
      </c>
      <c r="E15" s="289"/>
    </row>
    <row r="16" spans="1:13" s="191" customFormat="1" ht="21" customHeight="1" thickBot="1">
      <c r="A16" s="225"/>
      <c r="B16" s="226"/>
      <c r="C16" s="226"/>
      <c r="D16" s="226"/>
      <c r="E16" s="291"/>
      <c r="H16" s="191">
        <v>1817155.02</v>
      </c>
      <c r="I16" s="191">
        <v>202543.89</v>
      </c>
      <c r="J16" s="191">
        <f>H16+I16</f>
        <v>2019698.9100000001</v>
      </c>
    </row>
    <row r="17" spans="1:5" s="173" customFormat="1" ht="21" customHeight="1" thickBot="1">
      <c r="A17" s="729" t="s">
        <v>323</v>
      </c>
      <c r="B17" s="730"/>
      <c r="C17" s="730"/>
      <c r="D17" s="731"/>
      <c r="E17" s="286"/>
    </row>
    <row r="18" spans="1:5" s="174" customFormat="1" ht="46.5" customHeight="1" thickBot="1">
      <c r="A18" s="219" t="s">
        <v>316</v>
      </c>
      <c r="B18" s="220" t="s">
        <v>339</v>
      </c>
      <c r="C18" s="221" t="s">
        <v>340</v>
      </c>
      <c r="D18" s="245" t="s">
        <v>341</v>
      </c>
      <c r="E18" s="287"/>
    </row>
    <row r="19" spans="1:5" s="175" customFormat="1" ht="19.5" customHeight="1">
      <c r="A19" s="259" t="s">
        <v>324</v>
      </c>
      <c r="B19" s="244">
        <v>0</v>
      </c>
      <c r="C19" s="235">
        <v>0</v>
      </c>
      <c r="D19" s="260">
        <v>978585</v>
      </c>
      <c r="E19" s="288"/>
    </row>
    <row r="20" spans="1:5" s="175" customFormat="1" ht="20.25" customHeight="1" thickBot="1">
      <c r="A20" s="261" t="s">
        <v>325</v>
      </c>
      <c r="B20" s="262">
        <v>0</v>
      </c>
      <c r="C20" s="263"/>
      <c r="D20" s="264">
        <v>107940</v>
      </c>
      <c r="E20" s="288"/>
    </row>
    <row r="21" spans="1:5" s="175" customFormat="1" ht="13.5" customHeight="1" thickBot="1">
      <c r="A21" s="228"/>
      <c r="B21" s="54"/>
      <c r="C21" s="229"/>
      <c r="D21" s="229"/>
      <c r="E21" s="288"/>
    </row>
    <row r="22" spans="1:5" s="142" customFormat="1" ht="23.25" customHeight="1">
      <c r="A22" s="223" t="s">
        <v>321</v>
      </c>
      <c r="B22" s="183">
        <v>0</v>
      </c>
      <c r="C22" s="184">
        <v>0</v>
      </c>
      <c r="D22" s="257"/>
      <c r="E22" s="290"/>
    </row>
    <row r="23" spans="1:5" s="142" customFormat="1" ht="24.75" customHeight="1">
      <c r="A23" s="224" t="s">
        <v>326</v>
      </c>
      <c r="B23" s="185">
        <v>0</v>
      </c>
      <c r="C23" s="186">
        <f>C19+C20</f>
        <v>0</v>
      </c>
      <c r="D23" s="249">
        <f>D19+D20</f>
        <v>1086525</v>
      </c>
      <c r="E23" s="290"/>
    </row>
    <row r="24" spans="1:5" s="189" customFormat="1" ht="46.5" customHeight="1" thickBot="1">
      <c r="A24" s="187" t="s">
        <v>205</v>
      </c>
      <c r="B24" s="188">
        <v>0</v>
      </c>
      <c r="C24" s="192">
        <f>SUM(C23:C23)</f>
        <v>0</v>
      </c>
      <c r="D24" s="258">
        <f>SUM(D23:D23)</f>
        <v>1086525</v>
      </c>
      <c r="E24" s="289"/>
    </row>
    <row r="25" spans="1:5" ht="25.5" customHeight="1" thickBot="1">
      <c r="A25" s="741" t="s">
        <v>338</v>
      </c>
      <c r="B25" s="742"/>
      <c r="C25" s="742"/>
      <c r="D25" s="743"/>
    </row>
    <row r="26" spans="1:5" ht="15.75" thickBot="1">
      <c r="A26" s="230"/>
      <c r="B26" s="231"/>
      <c r="C26" s="231"/>
      <c r="D26" s="231"/>
    </row>
    <row r="27" spans="1:5" s="173" customFormat="1" ht="30" customHeight="1" thickBot="1">
      <c r="A27" s="729" t="s">
        <v>327</v>
      </c>
      <c r="B27" s="730"/>
      <c r="C27" s="730"/>
      <c r="D27" s="731"/>
      <c r="E27" s="286"/>
    </row>
    <row r="28" spans="1:5" s="174" customFormat="1" ht="49.5" customHeight="1" thickBot="1">
      <c r="A28" s="219" t="s">
        <v>316</v>
      </c>
      <c r="B28" s="220" t="s">
        <v>339</v>
      </c>
      <c r="C28" s="221" t="s">
        <v>340</v>
      </c>
      <c r="D28" s="243" t="s">
        <v>341</v>
      </c>
      <c r="E28" s="287"/>
    </row>
    <row r="29" spans="1:5" s="175" customFormat="1" ht="21.75" customHeight="1" thickBot="1">
      <c r="A29" s="265" t="s">
        <v>328</v>
      </c>
      <c r="B29" s="266">
        <v>0</v>
      </c>
      <c r="C29" s="266">
        <v>61975</v>
      </c>
      <c r="D29" s="267">
        <v>64531</v>
      </c>
      <c r="E29" s="288"/>
    </row>
    <row r="30" spans="1:5" s="193" customFormat="1" ht="12.75" customHeight="1" thickBot="1">
      <c r="A30" s="222"/>
      <c r="B30" s="181"/>
      <c r="C30" s="182"/>
      <c r="D30" s="182"/>
      <c r="E30" s="288"/>
    </row>
    <row r="31" spans="1:5" s="189" customFormat="1" ht="24" customHeight="1">
      <c r="A31" s="233" t="s">
        <v>321</v>
      </c>
      <c r="B31" s="183">
        <f>SUM(B29:B29)</f>
        <v>0</v>
      </c>
      <c r="C31" s="184"/>
      <c r="D31" s="183"/>
      <c r="E31" s="289"/>
    </row>
    <row r="32" spans="1:5" s="189" customFormat="1" ht="24.75" customHeight="1">
      <c r="A32" s="234" t="s">
        <v>326</v>
      </c>
      <c r="B32" s="185"/>
      <c r="C32" s="186">
        <f>C29</f>
        <v>61975</v>
      </c>
      <c r="D32" s="235">
        <f>D29</f>
        <v>64531</v>
      </c>
      <c r="E32" s="289"/>
    </row>
    <row r="33" spans="1:5" s="177" customFormat="1" ht="38.25" customHeight="1">
      <c r="A33" s="465" t="s">
        <v>318</v>
      </c>
      <c r="B33" s="176"/>
      <c r="C33" s="464">
        <v>258669.26</v>
      </c>
      <c r="D33" s="176"/>
      <c r="E33" s="289"/>
    </row>
    <row r="34" spans="1:5" s="189" customFormat="1" ht="18.75" customHeight="1" thickBot="1">
      <c r="A34" s="187" t="s">
        <v>205</v>
      </c>
      <c r="B34" s="188">
        <f>SUM(B31:B32)</f>
        <v>0</v>
      </c>
      <c r="C34" s="192">
        <f>SUM(C32:C33)</f>
        <v>320644.26</v>
      </c>
      <c r="D34" s="188">
        <f>SUM(D32)</f>
        <v>64531</v>
      </c>
      <c r="E34" s="289"/>
    </row>
    <row r="35" spans="1:5" s="191" customFormat="1" ht="15" customHeight="1" thickBot="1">
      <c r="A35" s="225"/>
      <c r="B35" s="226"/>
      <c r="C35" s="226"/>
      <c r="D35" s="226"/>
      <c r="E35" s="291"/>
    </row>
    <row r="36" spans="1:5" s="173" customFormat="1" ht="28.5" customHeight="1" thickBot="1">
      <c r="A36" s="729" t="s">
        <v>329</v>
      </c>
      <c r="B36" s="730"/>
      <c r="C36" s="730"/>
      <c r="D36" s="731"/>
      <c r="E36" s="286"/>
    </row>
    <row r="37" spans="1:5" s="174" customFormat="1" ht="48.75" customHeight="1" thickBot="1">
      <c r="A37" s="219" t="s">
        <v>316</v>
      </c>
      <c r="B37" s="220" t="s">
        <v>339</v>
      </c>
      <c r="C37" s="221" t="s">
        <v>340</v>
      </c>
      <c r="D37" s="243" t="s">
        <v>341</v>
      </c>
      <c r="E37" s="287"/>
    </row>
    <row r="38" spans="1:5" s="175" customFormat="1" ht="23.25" customHeight="1">
      <c r="A38" s="268" t="s">
        <v>330</v>
      </c>
      <c r="B38" s="155">
        <v>15982.86</v>
      </c>
      <c r="C38" s="242"/>
      <c r="D38" s="269">
        <v>2892160</v>
      </c>
      <c r="E38" s="288"/>
    </row>
    <row r="39" spans="1:5" s="175" customFormat="1" ht="15.75" customHeight="1">
      <c r="A39" s="747" t="s">
        <v>331</v>
      </c>
      <c r="B39" s="750">
        <v>429200</v>
      </c>
      <c r="C39" s="236"/>
      <c r="D39" s="270"/>
      <c r="E39" s="288"/>
    </row>
    <row r="40" spans="1:5" s="175" customFormat="1" ht="35.25" customHeight="1">
      <c r="A40" s="748"/>
      <c r="B40" s="751"/>
      <c r="C40" s="237"/>
      <c r="D40" s="271"/>
      <c r="E40" s="288"/>
    </row>
    <row r="41" spans="1:5" s="175" customFormat="1" ht="14.25" customHeight="1" thickBot="1">
      <c r="A41" s="749"/>
      <c r="B41" s="752"/>
      <c r="C41" s="450"/>
      <c r="D41" s="451"/>
      <c r="E41" s="288"/>
    </row>
    <row r="42" spans="1:5" s="175" customFormat="1" ht="23.25" customHeight="1">
      <c r="A42" s="268" t="s">
        <v>427</v>
      </c>
      <c r="B42" s="155"/>
      <c r="C42" s="442"/>
      <c r="D42" s="442">
        <v>1151803</v>
      </c>
      <c r="E42" s="288"/>
    </row>
    <row r="43" spans="1:5" s="177" customFormat="1" ht="38.25" customHeight="1">
      <c r="A43" s="465" t="s">
        <v>318</v>
      </c>
      <c r="B43" s="176"/>
      <c r="C43" s="464">
        <v>215653.39</v>
      </c>
      <c r="D43" s="176"/>
      <c r="E43" s="289"/>
    </row>
    <row r="44" spans="1:5" s="142" customFormat="1" ht="12" customHeight="1" thickBot="1">
      <c r="A44" s="228"/>
      <c r="B44" s="54"/>
      <c r="C44" s="194"/>
      <c r="D44" s="194"/>
      <c r="E44" s="290"/>
    </row>
    <row r="45" spans="1:5" s="189" customFormat="1" ht="24" customHeight="1">
      <c r="A45" s="233" t="s">
        <v>321</v>
      </c>
      <c r="B45" s="183">
        <f>B38+B39</f>
        <v>445182.86</v>
      </c>
      <c r="C45" s="184"/>
      <c r="D45" s="257"/>
      <c r="E45" s="289"/>
    </row>
    <row r="46" spans="1:5" s="189" customFormat="1" ht="18.75" customHeight="1">
      <c r="A46" s="234" t="s">
        <v>326</v>
      </c>
      <c r="B46" s="185"/>
      <c r="C46" s="186"/>
      <c r="D46" s="249">
        <f>D38+D42</f>
        <v>4043963</v>
      </c>
      <c r="E46" s="289"/>
    </row>
    <row r="47" spans="1:5" s="196" customFormat="1" ht="38.25" customHeight="1">
      <c r="A47" s="467" t="s">
        <v>318</v>
      </c>
      <c r="B47" s="195"/>
      <c r="C47" s="468">
        <f>C43</f>
        <v>215653.39</v>
      </c>
      <c r="D47" s="272"/>
      <c r="E47" s="454"/>
    </row>
    <row r="48" spans="1:5" s="189" customFormat="1" ht="20.25" customHeight="1" thickBot="1">
      <c r="A48" s="187" t="s">
        <v>205</v>
      </c>
      <c r="B48" s="188">
        <f>SUM(B45:B47)</f>
        <v>445182.86</v>
      </c>
      <c r="C48" s="192">
        <f>SUM(C46:C47)</f>
        <v>215653.39</v>
      </c>
      <c r="D48" s="258">
        <f>D46</f>
        <v>4043963</v>
      </c>
      <c r="E48" s="289"/>
    </row>
    <row r="49" spans="1:10" s="198" customFormat="1" ht="9.75" customHeight="1" thickBot="1">
      <c r="A49" s="190"/>
      <c r="B49" s="197"/>
      <c r="C49" s="197"/>
      <c r="D49" s="197"/>
      <c r="E49" s="292"/>
    </row>
    <row r="50" spans="1:10" ht="25.5" customHeight="1" thickBot="1">
      <c r="A50" s="732" t="s">
        <v>338</v>
      </c>
      <c r="B50" s="733"/>
      <c r="C50" s="733"/>
      <c r="D50" s="734"/>
    </row>
    <row r="51" spans="1:10" ht="15.75" thickBot="1"/>
    <row r="52" spans="1:10" s="198" customFormat="1" ht="15.75" customHeight="1" thickBot="1">
      <c r="A52" s="744" t="s">
        <v>332</v>
      </c>
      <c r="B52" s="745"/>
      <c r="C52" s="745"/>
      <c r="D52" s="746"/>
      <c r="E52" s="292"/>
    </row>
    <row r="53" spans="1:10" s="198" customFormat="1" ht="18" customHeight="1" thickBot="1">
      <c r="A53" s="190"/>
      <c r="B53" s="197"/>
      <c r="C53" s="197"/>
      <c r="D53" s="197"/>
      <c r="E53" s="292"/>
    </row>
    <row r="54" spans="1:10" s="199" customFormat="1" ht="72.75" customHeight="1" thickBot="1">
      <c r="A54" s="273"/>
      <c r="B54" s="274" t="s">
        <v>339</v>
      </c>
      <c r="C54" s="275" t="s">
        <v>342</v>
      </c>
      <c r="D54" s="243" t="s">
        <v>343</v>
      </c>
      <c r="E54" s="293"/>
    </row>
    <row r="55" spans="1:10" s="191" customFormat="1" ht="33.75" customHeight="1">
      <c r="A55" s="200" t="s">
        <v>321</v>
      </c>
      <c r="B55" s="201">
        <f>B15+B24+B34+B48</f>
        <v>477068.98</v>
      </c>
      <c r="C55" s="202"/>
      <c r="D55" s="276"/>
      <c r="E55" s="291"/>
      <c r="H55" s="191">
        <v>2017</v>
      </c>
      <c r="I55" s="191">
        <v>2018</v>
      </c>
      <c r="J55" s="302" t="s">
        <v>356</v>
      </c>
    </row>
    <row r="56" spans="1:10" s="191" customFormat="1" ht="33.75" customHeight="1">
      <c r="A56" s="204" t="s">
        <v>322</v>
      </c>
      <c r="B56" s="203"/>
      <c r="C56" s="304">
        <f>C13+C23+C32+C46</f>
        <v>989789.18</v>
      </c>
      <c r="D56" s="277">
        <f>D13+D23+D32+D46</f>
        <v>23843523</v>
      </c>
      <c r="E56" s="455"/>
      <c r="H56" s="303">
        <v>989789.18</v>
      </c>
      <c r="I56" s="303">
        <v>11780.32</v>
      </c>
      <c r="J56" s="303">
        <f>H56+I56</f>
        <v>1001569.5</v>
      </c>
    </row>
    <row r="57" spans="1:10" s="191" customFormat="1" ht="38.25" customHeight="1">
      <c r="A57" s="467" t="s">
        <v>318</v>
      </c>
      <c r="B57" s="205"/>
      <c r="C57" s="305">
        <f>C14+C33+C47</f>
        <v>2949677.73</v>
      </c>
      <c r="D57" s="278"/>
      <c r="E57" s="291"/>
      <c r="G57" s="452">
        <f>C56+D56</f>
        <v>24833312.18</v>
      </c>
    </row>
    <row r="58" spans="1:10" s="191" customFormat="1" ht="29.25" customHeight="1" thickBot="1">
      <c r="A58" s="206" t="s">
        <v>205</v>
      </c>
      <c r="B58" s="207">
        <f>SUM(B55:B57)</f>
        <v>477068.98</v>
      </c>
      <c r="C58" s="306">
        <f>SUM(C55:C57)</f>
        <v>3939466.91</v>
      </c>
      <c r="D58" s="279">
        <f>SUM(D56:D57)</f>
        <v>23843523</v>
      </c>
      <c r="E58" s="291"/>
    </row>
    <row r="59" spans="1:10" s="211" customFormat="1" ht="25.5" customHeight="1" thickBot="1">
      <c r="A59" s="208"/>
      <c r="B59" s="209"/>
      <c r="C59" s="209"/>
      <c r="D59" s="209"/>
      <c r="E59" s="294"/>
    </row>
    <row r="60" spans="1:10" s="211" customFormat="1" ht="25.5" customHeight="1" thickBot="1">
      <c r="A60" s="753" t="s">
        <v>333</v>
      </c>
      <c r="B60" s="754"/>
      <c r="C60" s="754"/>
      <c r="D60" s="755"/>
      <c r="E60" s="294"/>
    </row>
    <row r="61" spans="1:10" s="211" customFormat="1" ht="20.25" customHeight="1" thickBot="1">
      <c r="A61" s="213"/>
      <c r="B61" s="212"/>
      <c r="C61" s="212"/>
      <c r="D61" s="212"/>
      <c r="E61" s="294"/>
    </row>
    <row r="62" spans="1:10" s="211" customFormat="1" ht="19.5" customHeight="1" thickBot="1">
      <c r="A62" s="757" t="s">
        <v>334</v>
      </c>
      <c r="B62" s="758"/>
      <c r="C62" s="239"/>
      <c r="D62" s="239"/>
      <c r="E62" s="294"/>
    </row>
    <row r="63" spans="1:10" s="211" customFormat="1" ht="31.5" customHeight="1">
      <c r="A63" s="241" t="s">
        <v>344</v>
      </c>
      <c r="B63" s="307">
        <f>C56+D58</f>
        <v>24833312.18</v>
      </c>
      <c r="C63" s="761" t="s">
        <v>348</v>
      </c>
      <c r="D63" s="759">
        <f>B63+B64</f>
        <v>27782989.91</v>
      </c>
      <c r="E63" s="456"/>
    </row>
    <row r="64" spans="1:10" s="211" customFormat="1" ht="24.75" customHeight="1" thickBot="1">
      <c r="A64" s="238" t="s">
        <v>335</v>
      </c>
      <c r="B64" s="308">
        <f>C57</f>
        <v>2949677.73</v>
      </c>
      <c r="C64" s="762"/>
      <c r="D64" s="760"/>
      <c r="E64" s="294"/>
      <c r="G64" s="282">
        <f>B63+B64</f>
        <v>27782989.91</v>
      </c>
      <c r="J64" s="282">
        <f>B64-1678799.45</f>
        <v>1270878.28</v>
      </c>
    </row>
    <row r="65" spans="1:10" s="211" customFormat="1" ht="27" customHeight="1" thickBot="1">
      <c r="A65" s="240" t="s">
        <v>345</v>
      </c>
      <c r="B65" s="280">
        <f>B58</f>
        <v>477068.98</v>
      </c>
      <c r="C65" s="763" t="s">
        <v>349</v>
      </c>
      <c r="D65" s="764"/>
      <c r="E65" s="309">
        <f>B65+B63+B64</f>
        <v>28260058.890000001</v>
      </c>
      <c r="G65" s="282">
        <f>G64+B65</f>
        <v>28260058.890000001</v>
      </c>
      <c r="J65" s="282">
        <f>E65-25837563.29</f>
        <v>2422495.6000000015</v>
      </c>
    </row>
    <row r="66" spans="1:10" s="211" customFormat="1" ht="24.75" customHeight="1">
      <c r="A66" s="214"/>
      <c r="B66" s="214"/>
      <c r="C66" s="214"/>
      <c r="D66" s="214"/>
      <c r="E66" s="456"/>
    </row>
    <row r="67" spans="1:10" ht="20.100000000000001" customHeight="1" thickBot="1">
      <c r="A67" s="208"/>
      <c r="B67" s="209"/>
      <c r="C67" s="209"/>
      <c r="D67" s="209"/>
    </row>
    <row r="68" spans="1:10" ht="20.100000000000001" customHeight="1" thickBot="1">
      <c r="A68" s="765" t="s">
        <v>432</v>
      </c>
      <c r="B68" s="766"/>
      <c r="C68" s="766"/>
      <c r="D68" s="460">
        <f>Foglio1!M556</f>
        <v>28105827.385889225</v>
      </c>
      <c r="G68" s="463">
        <f>E65-D68</f>
        <v>154231.50411077589</v>
      </c>
    </row>
    <row r="69" spans="1:10" ht="27" customHeight="1">
      <c r="A69" s="208"/>
      <c r="B69" s="209"/>
      <c r="C69" s="209"/>
      <c r="D69" s="456"/>
      <c r="E69" s="86"/>
      <c r="G69" s="463">
        <f>E69-D68</f>
        <v>-28105827.385889225</v>
      </c>
    </row>
    <row r="70" spans="1:10" ht="48" customHeight="1">
      <c r="A70" s="756" t="s">
        <v>420</v>
      </c>
      <c r="B70" s="756"/>
      <c r="C70" s="756"/>
      <c r="D70" s="756"/>
      <c r="G70" s="463">
        <f>E65-D68</f>
        <v>154231.50411077589</v>
      </c>
    </row>
    <row r="71" spans="1:10" ht="20.100000000000001" customHeight="1">
      <c r="A71" s="208"/>
      <c r="B71" s="209"/>
      <c r="C71" s="209"/>
      <c r="D71" s="209"/>
    </row>
    <row r="72" spans="1:10">
      <c r="A72" s="208"/>
      <c r="B72" s="209"/>
      <c r="C72" s="209"/>
      <c r="D72" s="209"/>
    </row>
    <row r="73" spans="1:10" s="111" customFormat="1" ht="45" customHeight="1">
      <c r="A73" s="215" t="s">
        <v>336</v>
      </c>
      <c r="B73" s="216" t="s">
        <v>337</v>
      </c>
      <c r="C73" s="210"/>
      <c r="D73" s="210"/>
      <c r="E73" s="295"/>
    </row>
    <row r="74" spans="1:10" ht="37.5" customHeight="1">
      <c r="A74" s="208"/>
      <c r="B74" s="209"/>
      <c r="C74" s="209"/>
      <c r="D74" s="209"/>
      <c r="G74" s="463">
        <f>D68-28105827.39</f>
        <v>-4.110775887966156E-3</v>
      </c>
    </row>
    <row r="75" spans="1:10" s="24" customFormat="1" ht="48" customHeight="1">
      <c r="A75" s="727" t="s">
        <v>449</v>
      </c>
      <c r="B75" s="727"/>
      <c r="C75" s="283"/>
      <c r="D75" s="728" t="s">
        <v>431</v>
      </c>
      <c r="E75" s="728"/>
    </row>
    <row r="76" spans="1:10" ht="23.25" customHeight="1"/>
    <row r="77" spans="1:10" ht="49.5" customHeight="1">
      <c r="A77" s="727" t="s">
        <v>409</v>
      </c>
      <c r="B77" s="727"/>
    </row>
    <row r="95" spans="5:5">
      <c r="E95" s="158"/>
    </row>
    <row r="96" spans="5:5">
      <c r="E96" s="158"/>
    </row>
    <row r="97" spans="5:5">
      <c r="E97" s="158"/>
    </row>
    <row r="98" spans="5:5">
      <c r="E98" s="158"/>
    </row>
    <row r="99" spans="5:5">
      <c r="E99" s="158"/>
    </row>
    <row r="100" spans="5:5">
      <c r="E100" s="158"/>
    </row>
    <row r="101" spans="5:5">
      <c r="E101" s="158"/>
    </row>
  </sheetData>
  <mergeCells count="24">
    <mergeCell ref="B39:B41"/>
    <mergeCell ref="A60:D60"/>
    <mergeCell ref="A70:D70"/>
    <mergeCell ref="A62:B62"/>
    <mergeCell ref="D63:D64"/>
    <mergeCell ref="C63:C64"/>
    <mergeCell ref="C65:D65"/>
    <mergeCell ref="A68:C68"/>
    <mergeCell ref="A75:B75"/>
    <mergeCell ref="A77:B77"/>
    <mergeCell ref="D75:E75"/>
    <mergeCell ref="A17:D17"/>
    <mergeCell ref="A1:D1"/>
    <mergeCell ref="A3:D3"/>
    <mergeCell ref="A5:A7"/>
    <mergeCell ref="B5:B7"/>
    <mergeCell ref="C5:C7"/>
    <mergeCell ref="D5:D7"/>
    <mergeCell ref="A25:D25"/>
    <mergeCell ref="A27:D27"/>
    <mergeCell ref="A36:D36"/>
    <mergeCell ref="A50:D50"/>
    <mergeCell ref="A52:D52"/>
    <mergeCell ref="A39:A41"/>
  </mergeCells>
  <printOptions horizontalCentered="1" verticalCentered="1"/>
  <pageMargins left="0.11811023622047245" right="0.11811023622047245" top="0.55118110236220474" bottom="0.35433070866141736" header="0.31496062992125984" footer="0.31496062992125984"/>
  <pageSetup paperSize="9" scale="81" fitToHeight="0" orientation="landscape" verticalDpi="4294967293" r:id="rId1"/>
  <headerFooter>
    <oddFooter>&amp;L&amp;7Azienda Unità Sanitaria Locale 4- Teramo &amp;C&amp;10&amp;P/&amp;N&amp;R&amp;7Inventario BB.I. Disponibili aggiornato al 31.12.2020</oddFooter>
  </headerFooter>
  <rowBreaks count="3" manualBreakCount="3">
    <brk id="24" max="16383" man="1"/>
    <brk id="49" max="4" man="1"/>
    <brk id="6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Foglio1</vt:lpstr>
      <vt:lpstr>Foglio2</vt:lpstr>
      <vt:lpstr>Foglio1!Area_stampa</vt:lpstr>
      <vt:lpstr>Foglio2!Area_stampa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2021-03-18T12:33:07Z</dcterms:modified>
</cp:coreProperties>
</file>