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troianim\Desktop\"/>
    </mc:Choice>
  </mc:AlternateContent>
  <xr:revisionPtr revIDLastSave="0" documentId="13_ncr:1_{EA111968-4AFB-4BE7-9A74-AAC56514253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oglio1" sheetId="1" r:id="rId1"/>
  </sheets>
  <definedNames>
    <definedName name="_xlnm._FilterDatabase" localSheetId="0" hidden="1">Foglio1!$A$1:$X$978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9" i="1" l="1"/>
  <c r="K969" i="1"/>
  <c r="Q969" i="1" s="1"/>
  <c r="R969" i="1" s="1"/>
  <c r="Q965" i="1" l="1"/>
  <c r="R965" i="1" s="1"/>
  <c r="L965" i="1"/>
  <c r="Q964" i="1" l="1"/>
  <c r="R964" i="1" s="1"/>
  <c r="L964" i="1"/>
  <c r="K963" i="1" l="1"/>
  <c r="Q963" i="1" s="1"/>
  <c r="R963" i="1" s="1"/>
  <c r="L963" i="1"/>
  <c r="K485" i="1" l="1"/>
  <c r="G947" i="1" l="1"/>
  <c r="F947" i="1"/>
  <c r="R939" i="1"/>
  <c r="G935" i="1"/>
  <c r="F935" i="1"/>
  <c r="K934" i="1"/>
  <c r="R934" i="1" s="1"/>
  <c r="L934" i="1"/>
  <c r="K935" i="1"/>
  <c r="R935" i="1" s="1"/>
  <c r="L935" i="1"/>
  <c r="K936" i="1"/>
  <c r="R936" i="1" s="1"/>
  <c r="L936" i="1"/>
  <c r="K937" i="1"/>
  <c r="R937" i="1" s="1"/>
  <c r="L937" i="1"/>
  <c r="K938" i="1"/>
  <c r="R938" i="1" s="1"/>
  <c r="L938" i="1"/>
  <c r="K939" i="1"/>
  <c r="L939" i="1"/>
  <c r="K940" i="1"/>
  <c r="R940" i="1" s="1"/>
  <c r="L940" i="1"/>
  <c r="K941" i="1"/>
  <c r="R941" i="1" s="1"/>
  <c r="L941" i="1"/>
  <c r="K942" i="1"/>
  <c r="R942" i="1" s="1"/>
  <c r="L942" i="1"/>
  <c r="K943" i="1"/>
  <c r="R943" i="1" s="1"/>
  <c r="L943" i="1"/>
  <c r="K944" i="1"/>
  <c r="R944" i="1" s="1"/>
  <c r="L944" i="1"/>
  <c r="K945" i="1"/>
  <c r="R945" i="1" s="1"/>
  <c r="L945" i="1"/>
  <c r="K946" i="1"/>
  <c r="R946" i="1" s="1"/>
  <c r="L946" i="1"/>
  <c r="K947" i="1"/>
  <c r="R947" i="1" s="1"/>
  <c r="L947" i="1"/>
  <c r="K948" i="1"/>
  <c r="R948" i="1" s="1"/>
  <c r="L948" i="1"/>
  <c r="K949" i="1"/>
  <c r="R949" i="1" s="1"/>
  <c r="L949" i="1"/>
  <c r="K950" i="1"/>
  <c r="R950" i="1" s="1"/>
  <c r="L950" i="1"/>
  <c r="K951" i="1"/>
  <c r="R951" i="1" s="1"/>
  <c r="L951" i="1"/>
  <c r="K952" i="1"/>
  <c r="R952" i="1" s="1"/>
  <c r="L952" i="1"/>
  <c r="K953" i="1"/>
  <c r="R953" i="1" s="1"/>
  <c r="L953" i="1"/>
  <c r="K954" i="1"/>
  <c r="R954" i="1" s="1"/>
  <c r="L954" i="1"/>
  <c r="K955" i="1"/>
  <c r="R955" i="1" s="1"/>
  <c r="L955" i="1"/>
  <c r="K956" i="1"/>
  <c r="R956" i="1" s="1"/>
  <c r="L956" i="1"/>
  <c r="K957" i="1"/>
  <c r="R957" i="1" s="1"/>
  <c r="L957" i="1"/>
  <c r="K958" i="1"/>
  <c r="Q958" i="1" s="1"/>
  <c r="R958" i="1" s="1"/>
  <c r="L958" i="1"/>
  <c r="K959" i="1"/>
  <c r="Q959" i="1" s="1"/>
  <c r="R959" i="1" s="1"/>
  <c r="L959" i="1"/>
  <c r="K960" i="1"/>
  <c r="Q960" i="1" s="1"/>
  <c r="R960" i="1" s="1"/>
  <c r="L960" i="1"/>
  <c r="K961" i="1"/>
  <c r="Q961" i="1" s="1"/>
  <c r="R961" i="1" s="1"/>
  <c r="L961" i="1"/>
  <c r="K962" i="1"/>
  <c r="Q962" i="1" s="1"/>
  <c r="R962" i="1" s="1"/>
  <c r="L962" i="1"/>
  <c r="K925" i="1"/>
  <c r="L925" i="1"/>
  <c r="G919" i="1"/>
  <c r="F919" i="1"/>
  <c r="Q914" i="1"/>
  <c r="G913" i="1"/>
  <c r="F913" i="1"/>
  <c r="Q908" i="1" l="1"/>
  <c r="G901" i="1"/>
  <c r="F901" i="1"/>
  <c r="K902" i="1"/>
  <c r="R902" i="1" s="1"/>
  <c r="L902" i="1"/>
  <c r="K903" i="1"/>
  <c r="R903" i="1" s="1"/>
  <c r="L903" i="1"/>
  <c r="K904" i="1"/>
  <c r="R904" i="1" s="1"/>
  <c r="L904" i="1"/>
  <c r="K905" i="1"/>
  <c r="R905" i="1" s="1"/>
  <c r="L905" i="1"/>
  <c r="K906" i="1"/>
  <c r="R906" i="1" s="1"/>
  <c r="L906" i="1"/>
  <c r="K907" i="1"/>
  <c r="R907" i="1" s="1"/>
  <c r="L907" i="1"/>
  <c r="K908" i="1"/>
  <c r="R908" i="1" s="1"/>
  <c r="L908" i="1"/>
  <c r="K909" i="1"/>
  <c r="R909" i="1" s="1"/>
  <c r="L909" i="1"/>
  <c r="K910" i="1"/>
  <c r="R910" i="1" s="1"/>
  <c r="L910" i="1"/>
  <c r="K911" i="1"/>
  <c r="R911" i="1" s="1"/>
  <c r="L911" i="1"/>
  <c r="K912" i="1"/>
  <c r="R912" i="1" s="1"/>
  <c r="L912" i="1"/>
  <c r="K913" i="1"/>
  <c r="R913" i="1" s="1"/>
  <c r="L913" i="1"/>
  <c r="K914" i="1"/>
  <c r="R914" i="1" s="1"/>
  <c r="L914" i="1"/>
  <c r="K915" i="1"/>
  <c r="R915" i="1" s="1"/>
  <c r="L915" i="1"/>
  <c r="K916" i="1"/>
  <c r="R916" i="1" s="1"/>
  <c r="L916" i="1"/>
  <c r="K917" i="1"/>
  <c r="R917" i="1" s="1"/>
  <c r="L917" i="1"/>
  <c r="K918" i="1"/>
  <c r="R918" i="1" s="1"/>
  <c r="L918" i="1"/>
  <c r="K919" i="1"/>
  <c r="R919" i="1" s="1"/>
  <c r="L919" i="1"/>
  <c r="K920" i="1"/>
  <c r="R920" i="1" s="1"/>
  <c r="L920" i="1"/>
  <c r="K921" i="1"/>
  <c r="R921" i="1" s="1"/>
  <c r="L921" i="1"/>
  <c r="K922" i="1"/>
  <c r="R922" i="1" s="1"/>
  <c r="L922" i="1"/>
  <c r="K923" i="1"/>
  <c r="R923" i="1" s="1"/>
  <c r="L923" i="1"/>
  <c r="K924" i="1"/>
  <c r="R924" i="1" s="1"/>
  <c r="L924" i="1"/>
  <c r="K926" i="1"/>
  <c r="R926" i="1" s="1"/>
  <c r="L926" i="1"/>
  <c r="K927" i="1"/>
  <c r="R927" i="1" s="1"/>
  <c r="L927" i="1"/>
  <c r="K928" i="1"/>
  <c r="R928" i="1" s="1"/>
  <c r="L928" i="1"/>
  <c r="K929" i="1"/>
  <c r="R929" i="1" s="1"/>
  <c r="L929" i="1"/>
  <c r="K930" i="1"/>
  <c r="R930" i="1" s="1"/>
  <c r="L930" i="1"/>
  <c r="K931" i="1"/>
  <c r="R931" i="1" s="1"/>
  <c r="L931" i="1"/>
  <c r="K932" i="1"/>
  <c r="R932" i="1" s="1"/>
  <c r="L932" i="1"/>
  <c r="K933" i="1"/>
  <c r="R933" i="1" s="1"/>
  <c r="L933" i="1"/>
  <c r="E883" i="1" l="1"/>
  <c r="G883" i="1"/>
  <c r="G881" i="1"/>
  <c r="F881" i="1"/>
  <c r="E881" i="1"/>
  <c r="K879" i="1"/>
  <c r="Q879" i="1" s="1"/>
  <c r="R879" i="1" s="1"/>
  <c r="F876" i="1"/>
  <c r="E876" i="1"/>
  <c r="Q874" i="1"/>
  <c r="R874" i="1" s="1"/>
  <c r="L874" i="1"/>
  <c r="K875" i="1"/>
  <c r="Q875" i="1" s="1"/>
  <c r="R875" i="1" s="1"/>
  <c r="L875" i="1"/>
  <c r="K876" i="1"/>
  <c r="Q876" i="1" s="1"/>
  <c r="R876" i="1" s="1"/>
  <c r="L876" i="1"/>
  <c r="K877" i="1"/>
  <c r="Q877" i="1" s="1"/>
  <c r="R877" i="1" s="1"/>
  <c r="L877" i="1"/>
  <c r="L878" i="1"/>
  <c r="Q878" i="1"/>
  <c r="L879" i="1"/>
  <c r="K880" i="1"/>
  <c r="Q880" i="1" s="1"/>
  <c r="R880" i="1" s="1"/>
  <c r="L880" i="1"/>
  <c r="K881" i="1"/>
  <c r="Q881" i="1" s="1"/>
  <c r="R881" i="1" s="1"/>
  <c r="L881" i="1"/>
  <c r="K882" i="1"/>
  <c r="Q882" i="1" s="1"/>
  <c r="R882" i="1" s="1"/>
  <c r="L882" i="1"/>
  <c r="L883" i="1"/>
  <c r="Q883" i="1"/>
  <c r="R883" i="1" s="1"/>
  <c r="L884" i="1"/>
  <c r="Q884" i="1"/>
  <c r="R884" i="1" s="1"/>
  <c r="K885" i="1"/>
  <c r="Q885" i="1" s="1"/>
  <c r="R885" i="1" s="1"/>
  <c r="L885" i="1"/>
  <c r="K886" i="1"/>
  <c r="Q886" i="1" s="1"/>
  <c r="R886" i="1" s="1"/>
  <c r="L886" i="1"/>
  <c r="K887" i="1"/>
  <c r="Q887" i="1" s="1"/>
  <c r="R887" i="1" s="1"/>
  <c r="L887" i="1"/>
  <c r="K888" i="1"/>
  <c r="Q888" i="1" s="1"/>
  <c r="R888" i="1" s="1"/>
  <c r="L888" i="1"/>
  <c r="K889" i="1"/>
  <c r="Q889" i="1" s="1"/>
  <c r="R889" i="1" s="1"/>
  <c r="L889" i="1"/>
  <c r="K890" i="1"/>
  <c r="Q890" i="1" s="1"/>
  <c r="R890" i="1" s="1"/>
  <c r="L890" i="1"/>
  <c r="K891" i="1"/>
  <c r="Q891" i="1" s="1"/>
  <c r="R891" i="1" s="1"/>
  <c r="L891" i="1"/>
  <c r="K892" i="1"/>
  <c r="R892" i="1" s="1"/>
  <c r="L892" i="1"/>
  <c r="K893" i="1"/>
  <c r="R893" i="1" s="1"/>
  <c r="L893" i="1"/>
  <c r="K894" i="1"/>
  <c r="R894" i="1" s="1"/>
  <c r="L894" i="1"/>
  <c r="K895" i="1"/>
  <c r="R895" i="1" s="1"/>
  <c r="L895" i="1"/>
  <c r="K896" i="1"/>
  <c r="R896" i="1" s="1"/>
  <c r="L896" i="1"/>
  <c r="K897" i="1"/>
  <c r="R897" i="1" s="1"/>
  <c r="L897" i="1"/>
  <c r="K898" i="1"/>
  <c r="R898" i="1" s="1"/>
  <c r="L898" i="1"/>
  <c r="K899" i="1"/>
  <c r="R899" i="1" s="1"/>
  <c r="L899" i="1"/>
  <c r="K900" i="1"/>
  <c r="R900" i="1" s="1"/>
  <c r="L900" i="1"/>
  <c r="K901" i="1"/>
  <c r="R901" i="1" s="1"/>
  <c r="L901" i="1"/>
  <c r="R878" i="1" l="1"/>
  <c r="Q867" i="1"/>
  <c r="Q866" i="1" l="1"/>
  <c r="G865" i="1"/>
  <c r="F865" i="1"/>
  <c r="E865" i="1"/>
  <c r="G863" i="1" l="1"/>
  <c r="F863" i="1"/>
  <c r="E863" i="1"/>
  <c r="Q861" i="1"/>
  <c r="R861" i="1" s="1"/>
  <c r="Q859" i="1"/>
  <c r="Q858" i="1" l="1"/>
  <c r="R856" i="1" l="1"/>
  <c r="E853" i="1"/>
  <c r="F853" i="1"/>
  <c r="G853" i="1"/>
  <c r="L853" i="1"/>
  <c r="R853" i="1"/>
  <c r="G850" i="1" l="1"/>
  <c r="F850" i="1"/>
  <c r="E850" i="1"/>
  <c r="E847" i="1" l="1"/>
  <c r="F847" i="1"/>
  <c r="G847" i="1"/>
  <c r="E846" i="1"/>
  <c r="F846" i="1"/>
  <c r="G846" i="1"/>
  <c r="E844" i="1"/>
  <c r="F844" i="1"/>
  <c r="G844" i="1"/>
  <c r="E843" i="1"/>
  <c r="F843" i="1"/>
  <c r="G843" i="1"/>
  <c r="E842" i="1"/>
  <c r="F842" i="1"/>
  <c r="G842" i="1"/>
  <c r="E841" i="1"/>
  <c r="F841" i="1"/>
  <c r="G841" i="1"/>
  <c r="E839" i="1"/>
  <c r="F839" i="1"/>
  <c r="G839" i="1"/>
  <c r="E837" i="1"/>
  <c r="E845" i="1" s="1"/>
  <c r="F837" i="1"/>
  <c r="F845" i="1" s="1"/>
  <c r="G837" i="1"/>
  <c r="G845" i="1" s="1"/>
  <c r="E836" i="1"/>
  <c r="G836" i="1"/>
  <c r="R835" i="1"/>
  <c r="E834" i="1"/>
  <c r="G834" i="1"/>
  <c r="E833" i="1"/>
  <c r="E832" i="1"/>
  <c r="F832" i="1"/>
  <c r="G832" i="1"/>
  <c r="E831" i="1"/>
  <c r="F831" i="1"/>
  <c r="G831" i="1"/>
  <c r="E830" i="1"/>
  <c r="F830" i="1"/>
  <c r="G830" i="1"/>
  <c r="E829" i="1"/>
  <c r="F829" i="1"/>
  <c r="G829" i="1"/>
  <c r="E826" i="1"/>
  <c r="E828" i="1" s="1"/>
  <c r="E835" i="1" s="1"/>
  <c r="F826" i="1"/>
  <c r="F828" i="1" s="1"/>
  <c r="F835" i="1" s="1"/>
  <c r="G826" i="1"/>
  <c r="G828" i="1" s="1"/>
  <c r="G835" i="1" s="1"/>
  <c r="P822" i="1"/>
  <c r="L820" i="1"/>
  <c r="L821" i="1"/>
  <c r="K822" i="1"/>
  <c r="L822" i="1"/>
  <c r="K823" i="1"/>
  <c r="L823" i="1"/>
  <c r="K824" i="1"/>
  <c r="L824" i="1"/>
  <c r="L825" i="1"/>
  <c r="K826" i="1"/>
  <c r="L826" i="1"/>
  <c r="L827" i="1"/>
  <c r="K828" i="1"/>
  <c r="L828" i="1"/>
  <c r="K829" i="1"/>
  <c r="L829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L842" i="1"/>
  <c r="K843" i="1"/>
  <c r="L843" i="1"/>
  <c r="K844" i="1"/>
  <c r="L844" i="1"/>
  <c r="K845" i="1"/>
  <c r="L845" i="1"/>
  <c r="K846" i="1"/>
  <c r="L846" i="1"/>
  <c r="K847" i="1"/>
  <c r="L847" i="1"/>
  <c r="L848" i="1"/>
  <c r="K849" i="1"/>
  <c r="L849" i="1"/>
  <c r="L850" i="1"/>
  <c r="K851" i="1"/>
  <c r="L851" i="1"/>
  <c r="K852" i="1"/>
  <c r="L852" i="1"/>
  <c r="K854" i="1"/>
  <c r="Q854" i="1" s="1"/>
  <c r="R854" i="1" s="1"/>
  <c r="L854" i="1"/>
  <c r="K855" i="1"/>
  <c r="Q855" i="1" s="1"/>
  <c r="R855" i="1" s="1"/>
  <c r="L855" i="1"/>
  <c r="K856" i="1"/>
  <c r="L856" i="1"/>
  <c r="K857" i="1"/>
  <c r="Q857" i="1" s="1"/>
  <c r="R857" i="1" s="1"/>
  <c r="L857" i="1"/>
  <c r="L858" i="1"/>
  <c r="L859" i="1"/>
  <c r="K860" i="1"/>
  <c r="Q860" i="1" s="1"/>
  <c r="L860" i="1"/>
  <c r="L861" i="1"/>
  <c r="Q862" i="1"/>
  <c r="R862" i="1" s="1"/>
  <c r="L862" i="1"/>
  <c r="K863" i="1"/>
  <c r="L863" i="1"/>
  <c r="K864" i="1"/>
  <c r="L864" i="1"/>
  <c r="K865" i="1"/>
  <c r="Q865" i="1" s="1"/>
  <c r="R865" i="1" s="1"/>
  <c r="L865" i="1"/>
  <c r="L866" i="1"/>
  <c r="L867" i="1"/>
  <c r="K868" i="1"/>
  <c r="Q868" i="1" s="1"/>
  <c r="R868" i="1" s="1"/>
  <c r="L868" i="1"/>
  <c r="K869" i="1"/>
  <c r="Q869" i="1" s="1"/>
  <c r="R869" i="1" s="1"/>
  <c r="L869" i="1"/>
  <c r="K870" i="1"/>
  <c r="L870" i="1"/>
  <c r="K871" i="1"/>
  <c r="Q871" i="1" s="1"/>
  <c r="L871" i="1"/>
  <c r="K872" i="1"/>
  <c r="Q872" i="1" s="1"/>
  <c r="R872" i="1" s="1"/>
  <c r="L872" i="1"/>
  <c r="K873" i="1"/>
  <c r="Q873" i="1" s="1"/>
  <c r="R873" i="1" s="1"/>
  <c r="L873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8" i="1"/>
  <c r="R859" i="1"/>
  <c r="R863" i="1"/>
  <c r="R864" i="1"/>
  <c r="R866" i="1"/>
  <c r="R867" i="1"/>
  <c r="R870" i="1"/>
  <c r="R871" i="1"/>
  <c r="Q820" i="1"/>
  <c r="R820" i="1" s="1"/>
  <c r="P820" i="1"/>
  <c r="R860" i="1" l="1"/>
  <c r="L819" i="1"/>
  <c r="K819" i="1"/>
  <c r="R819" i="1" s="1"/>
  <c r="L818" i="1"/>
  <c r="K818" i="1"/>
  <c r="Q818" i="1" s="1"/>
  <c r="R818" i="1" s="1"/>
  <c r="L817" i="1"/>
  <c r="K817" i="1"/>
  <c r="Q817" i="1" s="1"/>
  <c r="R817" i="1" s="1"/>
  <c r="L816" i="1"/>
  <c r="K816" i="1"/>
  <c r="Q816" i="1" s="1"/>
  <c r="R816" i="1" s="1"/>
  <c r="L815" i="1"/>
  <c r="K815" i="1"/>
  <c r="Q815" i="1" s="1"/>
  <c r="R815" i="1" s="1"/>
  <c r="L814" i="1"/>
  <c r="K814" i="1"/>
  <c r="Q814" i="1" s="1"/>
  <c r="R814" i="1" s="1"/>
  <c r="R813" i="1"/>
  <c r="R812" i="1"/>
  <c r="L812" i="1"/>
  <c r="K812" i="1"/>
  <c r="R811" i="1"/>
  <c r="R810" i="1"/>
  <c r="R809" i="1"/>
  <c r="R808" i="1"/>
  <c r="L807" i="1"/>
  <c r="K807" i="1"/>
  <c r="Q807" i="1" s="1"/>
  <c r="R807" i="1" s="1"/>
  <c r="L806" i="1"/>
  <c r="K806" i="1"/>
  <c r="Q806" i="1" s="1"/>
  <c r="R806" i="1" s="1"/>
  <c r="L805" i="1"/>
  <c r="K805" i="1"/>
  <c r="Q805" i="1" s="1"/>
  <c r="R805" i="1" s="1"/>
  <c r="L804" i="1"/>
  <c r="K804" i="1"/>
  <c r="Q804" i="1" s="1"/>
  <c r="R804" i="1" s="1"/>
  <c r="L803" i="1"/>
  <c r="K803" i="1"/>
  <c r="Q803" i="1" s="1"/>
  <c r="R803" i="1" s="1"/>
  <c r="L802" i="1"/>
  <c r="K802" i="1"/>
  <c r="Q802" i="1" s="1"/>
  <c r="R802" i="1" s="1"/>
  <c r="L801" i="1"/>
  <c r="K801" i="1"/>
  <c r="R801" i="1" s="1"/>
  <c r="L800" i="1"/>
  <c r="K800" i="1"/>
  <c r="R800" i="1" s="1"/>
  <c r="L799" i="1"/>
  <c r="K799" i="1"/>
  <c r="Q799" i="1" s="1"/>
  <c r="R799" i="1" s="1"/>
  <c r="L798" i="1"/>
  <c r="K798" i="1"/>
  <c r="Q798" i="1" s="1"/>
  <c r="R798" i="1" s="1"/>
  <c r="R797" i="1"/>
  <c r="R796" i="1"/>
  <c r="L796" i="1"/>
  <c r="K796" i="1"/>
  <c r="L795" i="1"/>
  <c r="K795" i="1"/>
  <c r="Q795" i="1" s="1"/>
  <c r="R795" i="1" s="1"/>
  <c r="L794" i="1"/>
  <c r="K794" i="1"/>
  <c r="Q794" i="1" s="1"/>
  <c r="R794" i="1" s="1"/>
  <c r="L793" i="1"/>
  <c r="K793" i="1"/>
  <c r="Q793" i="1" s="1"/>
  <c r="R793" i="1" s="1"/>
  <c r="Q792" i="1"/>
  <c r="R792" i="1" s="1"/>
  <c r="K791" i="1"/>
  <c r="Q791" i="1" s="1"/>
  <c r="R791" i="1" s="1"/>
  <c r="K790" i="1"/>
  <c r="Q790" i="1" s="1"/>
  <c r="R790" i="1" s="1"/>
  <c r="I790" i="1"/>
  <c r="G790" i="1"/>
  <c r="F790" i="1"/>
  <c r="E790" i="1"/>
  <c r="L789" i="1"/>
  <c r="K789" i="1"/>
  <c r="Q789" i="1" s="1"/>
  <c r="R789" i="1" s="1"/>
  <c r="R788" i="1"/>
  <c r="L787" i="1"/>
  <c r="K787" i="1"/>
  <c r="Q787" i="1" s="1"/>
  <c r="R786" i="1"/>
  <c r="L786" i="1"/>
  <c r="K786" i="1"/>
  <c r="R785" i="1"/>
  <c r="L785" i="1"/>
  <c r="L784" i="1"/>
  <c r="K784" i="1"/>
  <c r="R784" i="1" s="1"/>
  <c r="L783" i="1"/>
  <c r="K783" i="1"/>
  <c r="Q783" i="1" s="1"/>
  <c r="R783" i="1" s="1"/>
  <c r="R782" i="1"/>
  <c r="L782" i="1"/>
  <c r="K782" i="1"/>
  <c r="R781" i="1"/>
  <c r="L781" i="1"/>
  <c r="K781" i="1"/>
  <c r="R780" i="1"/>
  <c r="L780" i="1"/>
  <c r="K780" i="1"/>
  <c r="R779" i="1"/>
  <c r="L779" i="1"/>
  <c r="K779" i="1"/>
  <c r="R778" i="1"/>
  <c r="L777" i="1"/>
  <c r="K777" i="1"/>
  <c r="Q777" i="1" s="1"/>
  <c r="R777" i="1" s="1"/>
  <c r="R776" i="1"/>
  <c r="L775" i="1"/>
  <c r="K775" i="1"/>
  <c r="Q775" i="1" s="1"/>
  <c r="R775" i="1" s="1"/>
  <c r="R787" i="1" l="1"/>
  <c r="Q643" i="1"/>
  <c r="R643" i="1" s="1"/>
  <c r="K774" i="1" l="1"/>
  <c r="Q774" i="1" s="1"/>
  <c r="R774" i="1" s="1"/>
  <c r="L774" i="1"/>
  <c r="K773" i="1" l="1"/>
  <c r="Q773" i="1" s="1"/>
  <c r="R773" i="1" s="1"/>
  <c r="L773" i="1"/>
  <c r="K772" i="1" l="1"/>
  <c r="Q772" i="1" s="1"/>
  <c r="R772" i="1" s="1"/>
  <c r="L772" i="1"/>
  <c r="K771" i="1" l="1"/>
  <c r="Q771" i="1" s="1"/>
  <c r="L771" i="1"/>
  <c r="R771" i="1" l="1"/>
  <c r="L770" i="1"/>
  <c r="K770" i="1"/>
  <c r="Q770" i="1" s="1"/>
  <c r="R770" i="1" s="1"/>
  <c r="L769" i="1"/>
  <c r="K769" i="1"/>
  <c r="Q769" i="1" s="1"/>
  <c r="R769" i="1" s="1"/>
  <c r="L768" i="1"/>
  <c r="K768" i="1"/>
  <c r="Q768" i="1" s="1"/>
  <c r="R768" i="1" s="1"/>
  <c r="L767" i="1"/>
  <c r="K767" i="1"/>
  <c r="Q767" i="1" s="1"/>
  <c r="R767" i="1" s="1"/>
  <c r="L766" i="1"/>
  <c r="K766" i="1"/>
  <c r="Q766" i="1" s="1"/>
  <c r="R766" i="1" s="1"/>
  <c r="Q765" i="1"/>
  <c r="R765" i="1" s="1"/>
  <c r="L765" i="1"/>
  <c r="L764" i="1"/>
  <c r="K764" i="1"/>
  <c r="Q764" i="1" s="1"/>
  <c r="R764" i="1" s="1"/>
  <c r="L763" i="1"/>
  <c r="K763" i="1"/>
  <c r="Q763" i="1" s="1"/>
  <c r="R763" i="1" s="1"/>
  <c r="L762" i="1"/>
  <c r="K762" i="1"/>
  <c r="Q762" i="1" s="1"/>
  <c r="R762" i="1" s="1"/>
  <c r="L761" i="1"/>
  <c r="K761" i="1"/>
  <c r="Q761" i="1" s="1"/>
  <c r="R761" i="1" s="1"/>
  <c r="L760" i="1"/>
  <c r="K760" i="1"/>
  <c r="Q760" i="1" s="1"/>
  <c r="R760" i="1" s="1"/>
  <c r="L759" i="1"/>
  <c r="K759" i="1"/>
  <c r="Q759" i="1" s="1"/>
  <c r="R759" i="1" s="1"/>
  <c r="L758" i="1"/>
  <c r="K758" i="1"/>
  <c r="Q758" i="1" s="1"/>
  <c r="R758" i="1" s="1"/>
  <c r="L757" i="1"/>
  <c r="K757" i="1"/>
  <c r="Q757" i="1" s="1"/>
  <c r="R757" i="1" s="1"/>
  <c r="L756" i="1"/>
  <c r="K756" i="1"/>
  <c r="Q756" i="1" s="1"/>
  <c r="R756" i="1" s="1"/>
  <c r="L755" i="1"/>
  <c r="K755" i="1"/>
  <c r="Q755" i="1" s="1"/>
  <c r="R755" i="1" s="1"/>
  <c r="L754" i="1"/>
  <c r="K754" i="1"/>
  <c r="Q754" i="1" s="1"/>
  <c r="R754" i="1" s="1"/>
  <c r="L753" i="1"/>
  <c r="K753" i="1"/>
  <c r="Q753" i="1" s="1"/>
  <c r="L752" i="1"/>
  <c r="K752" i="1"/>
  <c r="Q752" i="1" s="1"/>
  <c r="R752" i="1" s="1"/>
  <c r="L751" i="1"/>
  <c r="K751" i="1"/>
  <c r="Q751" i="1" s="1"/>
  <c r="R751" i="1" s="1"/>
  <c r="L750" i="1"/>
  <c r="K750" i="1"/>
  <c r="Q750" i="1" s="1"/>
  <c r="R750" i="1" s="1"/>
  <c r="L749" i="1"/>
  <c r="K749" i="1"/>
  <c r="Q749" i="1" s="1"/>
  <c r="R749" i="1" s="1"/>
  <c r="Q748" i="1"/>
  <c r="R748" i="1" s="1"/>
  <c r="L748" i="1"/>
  <c r="R753" i="1" l="1"/>
  <c r="K737" i="1"/>
  <c r="R729" i="1" l="1"/>
  <c r="G657" i="1" l="1"/>
  <c r="F657" i="1"/>
  <c r="K650" i="1" l="1"/>
  <c r="Q650" i="1" s="1"/>
  <c r="R650" i="1" s="1"/>
  <c r="L650" i="1"/>
  <c r="Q511" i="1" l="1"/>
  <c r="Q515" i="1"/>
  <c r="Q517" i="1"/>
  <c r="K610" i="1" l="1"/>
  <c r="K594" i="1" l="1"/>
  <c r="Q594" i="1" s="1"/>
  <c r="R594" i="1" s="1"/>
  <c r="L594" i="1"/>
  <c r="L595" i="1"/>
  <c r="R595" i="1"/>
  <c r="K596" i="1"/>
  <c r="Q596" i="1" s="1"/>
  <c r="R596" i="1" s="1"/>
  <c r="L596" i="1"/>
  <c r="K597" i="1"/>
  <c r="Q597" i="1" s="1"/>
  <c r="R597" i="1" s="1"/>
  <c r="L597" i="1"/>
  <c r="K598" i="1"/>
  <c r="Q598" i="1" s="1"/>
  <c r="R598" i="1" s="1"/>
  <c r="L598" i="1"/>
  <c r="K599" i="1"/>
  <c r="Q599" i="1" s="1"/>
  <c r="R599" i="1" s="1"/>
  <c r="L599" i="1"/>
  <c r="K600" i="1"/>
  <c r="Q600" i="1" s="1"/>
  <c r="R600" i="1" s="1"/>
  <c r="L600" i="1"/>
  <c r="K601" i="1"/>
  <c r="Q601" i="1" s="1"/>
  <c r="R601" i="1" s="1"/>
  <c r="L601" i="1"/>
  <c r="K602" i="1"/>
  <c r="Q602" i="1" s="1"/>
  <c r="R602" i="1" s="1"/>
  <c r="L602" i="1"/>
  <c r="L603" i="1"/>
  <c r="R603" i="1"/>
  <c r="K604" i="1"/>
  <c r="Q604" i="1" s="1"/>
  <c r="R604" i="1" s="1"/>
  <c r="L604" i="1"/>
  <c r="K605" i="1"/>
  <c r="Q605" i="1" s="1"/>
  <c r="R605" i="1" s="1"/>
  <c r="L605" i="1"/>
  <c r="K606" i="1"/>
  <c r="Q606" i="1" s="1"/>
  <c r="R606" i="1" s="1"/>
  <c r="L606" i="1"/>
  <c r="K607" i="1"/>
  <c r="Q607" i="1" s="1"/>
  <c r="R607" i="1" s="1"/>
  <c r="L607" i="1"/>
  <c r="K608" i="1"/>
  <c r="Q608" i="1" s="1"/>
  <c r="R608" i="1" s="1"/>
  <c r="L608" i="1"/>
  <c r="K609" i="1"/>
  <c r="Q609" i="1" s="1"/>
  <c r="R609" i="1" s="1"/>
  <c r="L609" i="1"/>
  <c r="L610" i="1"/>
  <c r="Q610" i="1"/>
  <c r="R610" i="1" s="1"/>
  <c r="K611" i="1"/>
  <c r="Q611" i="1" s="1"/>
  <c r="R611" i="1" s="1"/>
  <c r="L611" i="1"/>
  <c r="K612" i="1"/>
  <c r="Q612" i="1" s="1"/>
  <c r="R612" i="1" s="1"/>
  <c r="L612" i="1"/>
  <c r="K613" i="1"/>
  <c r="Q613" i="1" s="1"/>
  <c r="R613" i="1" s="1"/>
  <c r="L613" i="1"/>
  <c r="K614" i="1"/>
  <c r="Q614" i="1" s="1"/>
  <c r="R614" i="1" s="1"/>
  <c r="L614" i="1"/>
  <c r="L615" i="1"/>
  <c r="Q615" i="1"/>
  <c r="R615" i="1" s="1"/>
  <c r="K616" i="1"/>
  <c r="Q616" i="1" s="1"/>
  <c r="R616" i="1" s="1"/>
  <c r="L616" i="1"/>
  <c r="K617" i="1"/>
  <c r="Q617" i="1" s="1"/>
  <c r="R617" i="1" s="1"/>
  <c r="L617" i="1"/>
  <c r="K618" i="1"/>
  <c r="Q618" i="1" s="1"/>
  <c r="R618" i="1" s="1"/>
  <c r="L618" i="1"/>
  <c r="K619" i="1"/>
  <c r="Q619" i="1" s="1"/>
  <c r="R619" i="1" s="1"/>
  <c r="L619" i="1"/>
  <c r="K620" i="1"/>
  <c r="Q620" i="1" s="1"/>
  <c r="R620" i="1" s="1"/>
  <c r="L620" i="1"/>
  <c r="K621" i="1"/>
  <c r="Q621" i="1" s="1"/>
  <c r="R621" i="1" s="1"/>
  <c r="L621" i="1"/>
  <c r="K622" i="1"/>
  <c r="Q622" i="1" s="1"/>
  <c r="R622" i="1" s="1"/>
  <c r="L622" i="1"/>
  <c r="Q623" i="1"/>
  <c r="L623" i="1"/>
  <c r="K624" i="1"/>
  <c r="Q624" i="1" s="1"/>
  <c r="R624" i="1" s="1"/>
  <c r="L624" i="1"/>
  <c r="K625" i="1"/>
  <c r="Q625" i="1" s="1"/>
  <c r="R625" i="1" s="1"/>
  <c r="L625" i="1"/>
  <c r="K626" i="1"/>
  <c r="Q626" i="1" s="1"/>
  <c r="R626" i="1" s="1"/>
  <c r="L626" i="1"/>
  <c r="K627" i="1"/>
  <c r="Q627" i="1" s="1"/>
  <c r="R627" i="1" s="1"/>
  <c r="L627" i="1"/>
  <c r="K628" i="1"/>
  <c r="Q628" i="1" s="1"/>
  <c r="R628" i="1" s="1"/>
  <c r="L628" i="1"/>
  <c r="K629" i="1"/>
  <c r="Q629" i="1" s="1"/>
  <c r="R629" i="1" s="1"/>
  <c r="L629" i="1"/>
  <c r="K630" i="1"/>
  <c r="Q630" i="1" s="1"/>
  <c r="R630" i="1" s="1"/>
  <c r="L630" i="1"/>
  <c r="K631" i="1"/>
  <c r="Q631" i="1" s="1"/>
  <c r="R631" i="1" s="1"/>
  <c r="L631" i="1"/>
  <c r="K632" i="1"/>
  <c r="Q632" i="1" s="1"/>
  <c r="R632" i="1" s="1"/>
  <c r="L632" i="1"/>
  <c r="K633" i="1"/>
  <c r="Q633" i="1" s="1"/>
  <c r="R633" i="1" s="1"/>
  <c r="L633" i="1"/>
  <c r="Q634" i="1"/>
  <c r="R634" i="1" s="1"/>
  <c r="L634" i="1"/>
  <c r="K635" i="1"/>
  <c r="Q635" i="1" s="1"/>
  <c r="R635" i="1" s="1"/>
  <c r="L635" i="1"/>
  <c r="K636" i="1"/>
  <c r="Q636" i="1" s="1"/>
  <c r="R636" i="1" s="1"/>
  <c r="L636" i="1"/>
  <c r="K637" i="1"/>
  <c r="Q637" i="1" s="1"/>
  <c r="R637" i="1" s="1"/>
  <c r="L637" i="1"/>
  <c r="Q638" i="1"/>
  <c r="R638" i="1" s="1"/>
  <c r="L638" i="1"/>
  <c r="Q639" i="1"/>
  <c r="R639" i="1" s="1"/>
  <c r="L639" i="1"/>
  <c r="K640" i="1"/>
  <c r="Q640" i="1" s="1"/>
  <c r="R640" i="1" s="1"/>
  <c r="L640" i="1"/>
  <c r="K641" i="1"/>
  <c r="Q641" i="1" s="1"/>
  <c r="R641" i="1" s="1"/>
  <c r="L641" i="1"/>
  <c r="K642" i="1"/>
  <c r="Q642" i="1" s="1"/>
  <c r="R642" i="1" s="1"/>
  <c r="L642" i="1"/>
  <c r="L643" i="1"/>
  <c r="K644" i="1"/>
  <c r="L644" i="1"/>
  <c r="K645" i="1"/>
  <c r="Q645" i="1" s="1"/>
  <c r="L645" i="1"/>
  <c r="K646" i="1"/>
  <c r="Q646" i="1" s="1"/>
  <c r="R646" i="1" s="1"/>
  <c r="L646" i="1"/>
  <c r="K647" i="1"/>
  <c r="Q647" i="1" s="1"/>
  <c r="R647" i="1" s="1"/>
  <c r="L647" i="1"/>
  <c r="L648" i="1"/>
  <c r="K649" i="1"/>
  <c r="Q649" i="1" s="1"/>
  <c r="R649" i="1" s="1"/>
  <c r="L649" i="1"/>
  <c r="K651" i="1"/>
  <c r="Q651" i="1" s="1"/>
  <c r="R651" i="1" s="1"/>
  <c r="L651" i="1"/>
  <c r="K652" i="1"/>
  <c r="Q652" i="1" s="1"/>
  <c r="R652" i="1" s="1"/>
  <c r="L652" i="1"/>
  <c r="K653" i="1"/>
  <c r="Q653" i="1" s="1"/>
  <c r="R653" i="1" s="1"/>
  <c r="L653" i="1"/>
  <c r="K654" i="1"/>
  <c r="Q654" i="1" s="1"/>
  <c r="R654" i="1" s="1"/>
  <c r="L654" i="1"/>
  <c r="Q655" i="1"/>
  <c r="R655" i="1" s="1"/>
  <c r="L655" i="1"/>
  <c r="K656" i="1"/>
  <c r="Q656" i="1" s="1"/>
  <c r="R656" i="1" s="1"/>
  <c r="L656" i="1"/>
  <c r="K657" i="1"/>
  <c r="Q657" i="1" s="1"/>
  <c r="R657" i="1" s="1"/>
  <c r="L657" i="1"/>
  <c r="K658" i="1"/>
  <c r="Q658" i="1" s="1"/>
  <c r="R658" i="1" s="1"/>
  <c r="L658" i="1"/>
  <c r="K659" i="1"/>
  <c r="Q659" i="1" s="1"/>
  <c r="R659" i="1" s="1"/>
  <c r="L659" i="1"/>
  <c r="K660" i="1"/>
  <c r="Q660" i="1" s="1"/>
  <c r="R660" i="1" s="1"/>
  <c r="L660" i="1"/>
  <c r="K661" i="1"/>
  <c r="Q661" i="1" s="1"/>
  <c r="R661" i="1" s="1"/>
  <c r="L661" i="1"/>
  <c r="K662" i="1"/>
  <c r="Q662" i="1" s="1"/>
  <c r="R662" i="1" s="1"/>
  <c r="L662" i="1"/>
  <c r="K663" i="1"/>
  <c r="Q663" i="1" s="1"/>
  <c r="R663" i="1" s="1"/>
  <c r="L663" i="1"/>
  <c r="K664" i="1"/>
  <c r="Q664" i="1" s="1"/>
  <c r="R664" i="1" s="1"/>
  <c r="L664" i="1"/>
  <c r="Q665" i="1"/>
  <c r="R665" i="1" s="1"/>
  <c r="L665" i="1"/>
  <c r="K666" i="1"/>
  <c r="Q666" i="1" s="1"/>
  <c r="R666" i="1" s="1"/>
  <c r="L666" i="1"/>
  <c r="K667" i="1"/>
  <c r="Q667" i="1" s="1"/>
  <c r="R667" i="1" s="1"/>
  <c r="L667" i="1"/>
  <c r="Q668" i="1"/>
  <c r="R668" i="1" s="1"/>
  <c r="L668" i="1"/>
  <c r="K669" i="1"/>
  <c r="Q669" i="1" s="1"/>
  <c r="R669" i="1" s="1"/>
  <c r="L669" i="1"/>
  <c r="K670" i="1"/>
  <c r="L670" i="1"/>
  <c r="K671" i="1"/>
  <c r="Q671" i="1" s="1"/>
  <c r="R671" i="1" s="1"/>
  <c r="L671" i="1"/>
  <c r="K672" i="1"/>
  <c r="Q672" i="1" s="1"/>
  <c r="R672" i="1" s="1"/>
  <c r="L672" i="1"/>
  <c r="K673" i="1"/>
  <c r="Q673" i="1" s="1"/>
  <c r="R673" i="1" s="1"/>
  <c r="L673" i="1"/>
  <c r="K674" i="1"/>
  <c r="Q674" i="1" s="1"/>
  <c r="R674" i="1" s="1"/>
  <c r="L674" i="1"/>
  <c r="K675" i="1"/>
  <c r="Q675" i="1" s="1"/>
  <c r="R675" i="1" s="1"/>
  <c r="L675" i="1"/>
  <c r="K676" i="1"/>
  <c r="Q676" i="1" s="1"/>
  <c r="R676" i="1" s="1"/>
  <c r="L676" i="1"/>
  <c r="K677" i="1"/>
  <c r="Q677" i="1" s="1"/>
  <c r="R677" i="1" s="1"/>
  <c r="L677" i="1"/>
  <c r="K678" i="1"/>
  <c r="Q678" i="1" s="1"/>
  <c r="R678" i="1" s="1"/>
  <c r="L678" i="1"/>
  <c r="K679" i="1"/>
  <c r="Q679" i="1" s="1"/>
  <c r="R679" i="1" s="1"/>
  <c r="L679" i="1"/>
  <c r="K680" i="1"/>
  <c r="Q680" i="1" s="1"/>
  <c r="R680" i="1" s="1"/>
  <c r="L680" i="1"/>
  <c r="K681" i="1"/>
  <c r="Q681" i="1" s="1"/>
  <c r="R681" i="1" s="1"/>
  <c r="L681" i="1"/>
  <c r="K682" i="1"/>
  <c r="Q682" i="1" s="1"/>
  <c r="R682" i="1" s="1"/>
  <c r="L682" i="1"/>
  <c r="K683" i="1"/>
  <c r="Q683" i="1" s="1"/>
  <c r="R683" i="1" s="1"/>
  <c r="L683" i="1"/>
  <c r="K684" i="1"/>
  <c r="Q684" i="1" s="1"/>
  <c r="R684" i="1" s="1"/>
  <c r="L684" i="1"/>
  <c r="K685" i="1"/>
  <c r="Q685" i="1" s="1"/>
  <c r="R685" i="1" s="1"/>
  <c r="L685" i="1"/>
  <c r="K686" i="1"/>
  <c r="Q686" i="1" s="1"/>
  <c r="R686" i="1" s="1"/>
  <c r="L686" i="1"/>
  <c r="K687" i="1"/>
  <c r="Q687" i="1" s="1"/>
  <c r="R687" i="1" s="1"/>
  <c r="L687" i="1"/>
  <c r="K688" i="1"/>
  <c r="Q688" i="1" s="1"/>
  <c r="R688" i="1" s="1"/>
  <c r="L688" i="1"/>
  <c r="K689" i="1"/>
  <c r="Q689" i="1" s="1"/>
  <c r="R689" i="1" s="1"/>
  <c r="L689" i="1"/>
  <c r="K690" i="1"/>
  <c r="Q690" i="1" s="1"/>
  <c r="R690" i="1" s="1"/>
  <c r="L690" i="1"/>
  <c r="K691" i="1"/>
  <c r="Q691" i="1" s="1"/>
  <c r="R691" i="1" s="1"/>
  <c r="L691" i="1"/>
  <c r="K692" i="1"/>
  <c r="Q692" i="1" s="1"/>
  <c r="R692" i="1" s="1"/>
  <c r="L692" i="1"/>
  <c r="K693" i="1"/>
  <c r="Q693" i="1" s="1"/>
  <c r="R693" i="1" s="1"/>
  <c r="L693" i="1"/>
  <c r="K694" i="1"/>
  <c r="Q694" i="1" s="1"/>
  <c r="R694" i="1" s="1"/>
  <c r="L694" i="1"/>
  <c r="K695" i="1"/>
  <c r="Q695" i="1" s="1"/>
  <c r="R695" i="1" s="1"/>
  <c r="L695" i="1"/>
  <c r="K696" i="1"/>
  <c r="Q696" i="1" s="1"/>
  <c r="R696" i="1" s="1"/>
  <c r="L696" i="1"/>
  <c r="K697" i="1"/>
  <c r="Q697" i="1" s="1"/>
  <c r="R697" i="1" s="1"/>
  <c r="L697" i="1"/>
  <c r="K698" i="1"/>
  <c r="Q698" i="1" s="1"/>
  <c r="R698" i="1" s="1"/>
  <c r="L698" i="1"/>
  <c r="K699" i="1"/>
  <c r="Q699" i="1" s="1"/>
  <c r="R699" i="1" s="1"/>
  <c r="L699" i="1"/>
  <c r="K700" i="1"/>
  <c r="Q700" i="1" s="1"/>
  <c r="R700" i="1" s="1"/>
  <c r="L700" i="1"/>
  <c r="K701" i="1"/>
  <c r="Q701" i="1" s="1"/>
  <c r="R701" i="1" s="1"/>
  <c r="L701" i="1"/>
  <c r="K702" i="1"/>
  <c r="Q702" i="1" s="1"/>
  <c r="R702" i="1" s="1"/>
  <c r="L702" i="1"/>
  <c r="K703" i="1"/>
  <c r="Q703" i="1" s="1"/>
  <c r="R703" i="1" s="1"/>
  <c r="L703" i="1"/>
  <c r="K704" i="1"/>
  <c r="L704" i="1"/>
  <c r="K705" i="1"/>
  <c r="Q705" i="1" s="1"/>
  <c r="R705" i="1" s="1"/>
  <c r="L705" i="1"/>
  <c r="K706" i="1"/>
  <c r="Q706" i="1" s="1"/>
  <c r="R706" i="1" s="1"/>
  <c r="L706" i="1"/>
  <c r="L707" i="1"/>
  <c r="K708" i="1"/>
  <c r="Q708" i="1" s="1"/>
  <c r="R708" i="1" s="1"/>
  <c r="L708" i="1"/>
  <c r="K709" i="1"/>
  <c r="Q709" i="1" s="1"/>
  <c r="R709" i="1" s="1"/>
  <c r="L709" i="1"/>
  <c r="K710" i="1"/>
  <c r="Q710" i="1" s="1"/>
  <c r="R710" i="1" s="1"/>
  <c r="L710" i="1"/>
  <c r="K711" i="1"/>
  <c r="Q711" i="1" s="1"/>
  <c r="R711" i="1" s="1"/>
  <c r="L711" i="1"/>
  <c r="K712" i="1"/>
  <c r="Q712" i="1" s="1"/>
  <c r="R712" i="1" s="1"/>
  <c r="L712" i="1"/>
  <c r="K713" i="1"/>
  <c r="Q713" i="1" s="1"/>
  <c r="R713" i="1" s="1"/>
  <c r="L713" i="1"/>
  <c r="K714" i="1"/>
  <c r="Q714" i="1" s="1"/>
  <c r="R714" i="1" s="1"/>
  <c r="L714" i="1"/>
  <c r="K715" i="1"/>
  <c r="Q715" i="1" s="1"/>
  <c r="R715" i="1" s="1"/>
  <c r="L715" i="1"/>
  <c r="K716" i="1"/>
  <c r="Q716" i="1" s="1"/>
  <c r="R716" i="1" s="1"/>
  <c r="L716" i="1"/>
  <c r="Q717" i="1"/>
  <c r="L717" i="1"/>
  <c r="K718" i="1"/>
  <c r="Q718" i="1" s="1"/>
  <c r="R718" i="1" s="1"/>
  <c r="L718" i="1"/>
  <c r="K719" i="1"/>
  <c r="Q719" i="1" s="1"/>
  <c r="R719" i="1" s="1"/>
  <c r="L719" i="1"/>
  <c r="K720" i="1"/>
  <c r="Q720" i="1" s="1"/>
  <c r="R720" i="1" s="1"/>
  <c r="L720" i="1"/>
  <c r="K721" i="1"/>
  <c r="Q721" i="1" s="1"/>
  <c r="R721" i="1" s="1"/>
  <c r="L721" i="1"/>
  <c r="K722" i="1"/>
  <c r="Q722" i="1" s="1"/>
  <c r="R722" i="1" s="1"/>
  <c r="L722" i="1"/>
  <c r="K723" i="1"/>
  <c r="Q723" i="1" s="1"/>
  <c r="R723" i="1" s="1"/>
  <c r="L723" i="1"/>
  <c r="K724" i="1"/>
  <c r="Q724" i="1" s="1"/>
  <c r="R724" i="1" s="1"/>
  <c r="L724" i="1"/>
  <c r="K725" i="1"/>
  <c r="Q725" i="1" s="1"/>
  <c r="R725" i="1" s="1"/>
  <c r="L725" i="1"/>
  <c r="K726" i="1"/>
  <c r="L726" i="1"/>
  <c r="K727" i="1"/>
  <c r="Q727" i="1" s="1"/>
  <c r="L727" i="1"/>
  <c r="K728" i="1"/>
  <c r="Q728" i="1" s="1"/>
  <c r="R728" i="1" s="1"/>
  <c r="L728" i="1"/>
  <c r="L729" i="1"/>
  <c r="K730" i="1"/>
  <c r="Q730" i="1" s="1"/>
  <c r="R730" i="1" s="1"/>
  <c r="L730" i="1"/>
  <c r="Q731" i="1"/>
  <c r="L731" i="1"/>
  <c r="K732" i="1"/>
  <c r="Q732" i="1" s="1"/>
  <c r="R732" i="1" s="1"/>
  <c r="L732" i="1"/>
  <c r="K733" i="1"/>
  <c r="Q733" i="1" s="1"/>
  <c r="R733" i="1" s="1"/>
  <c r="L733" i="1"/>
  <c r="K734" i="1"/>
  <c r="R734" i="1" s="1"/>
  <c r="L734" i="1"/>
  <c r="Q735" i="1"/>
  <c r="R735" i="1" s="1"/>
  <c r="L735" i="1"/>
  <c r="K736" i="1"/>
  <c r="Q736" i="1" s="1"/>
  <c r="R736" i="1" s="1"/>
  <c r="L736" i="1"/>
  <c r="Q737" i="1"/>
  <c r="R737" i="1" s="1"/>
  <c r="L737" i="1"/>
  <c r="K738" i="1"/>
  <c r="Q738" i="1" s="1"/>
  <c r="R738" i="1" s="1"/>
  <c r="L738" i="1"/>
  <c r="K739" i="1"/>
  <c r="Q739" i="1" s="1"/>
  <c r="R739" i="1" s="1"/>
  <c r="L739" i="1"/>
  <c r="Q740" i="1"/>
  <c r="R740" i="1" s="1"/>
  <c r="L740" i="1"/>
  <c r="K741" i="1"/>
  <c r="Q741" i="1" s="1"/>
  <c r="R741" i="1" s="1"/>
  <c r="L741" i="1"/>
  <c r="K742" i="1"/>
  <c r="Q742" i="1" s="1"/>
  <c r="R742" i="1" s="1"/>
  <c r="L742" i="1"/>
  <c r="K743" i="1"/>
  <c r="Q743" i="1" s="1"/>
  <c r="R743" i="1" s="1"/>
  <c r="L743" i="1"/>
  <c r="K744" i="1"/>
  <c r="Q744" i="1" s="1"/>
  <c r="R744" i="1" s="1"/>
  <c r="L744" i="1"/>
  <c r="K745" i="1"/>
  <c r="Q745" i="1" s="1"/>
  <c r="R745" i="1" s="1"/>
  <c r="L745" i="1"/>
  <c r="K746" i="1"/>
  <c r="Q746" i="1" s="1"/>
  <c r="R746" i="1" s="1"/>
  <c r="L746" i="1"/>
  <c r="K747" i="1"/>
  <c r="Q747" i="1" s="1"/>
  <c r="R747" i="1" s="1"/>
  <c r="L747" i="1"/>
  <c r="R590" i="1"/>
  <c r="K587" i="1"/>
  <c r="Q587" i="1" s="1"/>
  <c r="R587" i="1" s="1"/>
  <c r="K588" i="1"/>
  <c r="Q588" i="1" s="1"/>
  <c r="R588" i="1" s="1"/>
  <c r="K589" i="1"/>
  <c r="Q589" i="1" s="1"/>
  <c r="R589" i="1" s="1"/>
  <c r="R591" i="1"/>
  <c r="K592" i="1"/>
  <c r="Q592" i="1" s="1"/>
  <c r="R592" i="1" s="1"/>
  <c r="R593" i="1"/>
  <c r="R727" i="1" l="1"/>
  <c r="R731" i="1"/>
  <c r="R645" i="1"/>
  <c r="R623" i="1"/>
  <c r="L587" i="1"/>
  <c r="L588" i="1"/>
  <c r="L589" i="1"/>
  <c r="L590" i="1"/>
  <c r="L591" i="1"/>
  <c r="L592" i="1"/>
  <c r="L593" i="1"/>
  <c r="L586" i="1"/>
  <c r="K586" i="1"/>
  <c r="Q586" i="1" s="1"/>
  <c r="R586" i="1" s="1"/>
  <c r="L578" i="1" l="1"/>
  <c r="L579" i="1"/>
  <c r="Q580" i="1"/>
  <c r="R580" i="1" s="1"/>
  <c r="K581" i="1"/>
  <c r="Q581" i="1" s="1"/>
  <c r="R581" i="1" s="1"/>
  <c r="K582" i="1"/>
  <c r="Q582" i="1" s="1"/>
  <c r="R582" i="1" s="1"/>
  <c r="Q583" i="1"/>
  <c r="R583" i="1" s="1"/>
  <c r="K584" i="1"/>
  <c r="Q584" i="1" s="1"/>
  <c r="R584" i="1" s="1"/>
  <c r="Q585" i="1"/>
  <c r="R585" i="1" s="1"/>
  <c r="K579" i="1"/>
  <c r="Q579" i="1" s="1"/>
  <c r="R579" i="1" s="1"/>
  <c r="L581" i="1"/>
  <c r="L582" i="1"/>
  <c r="L583" i="1"/>
  <c r="L584" i="1"/>
  <c r="L585" i="1"/>
  <c r="L577" i="1"/>
  <c r="L580" i="1"/>
  <c r="Q578" i="1" l="1"/>
  <c r="Q571" i="1" l="1"/>
  <c r="Q558" i="1" l="1"/>
  <c r="Q555" i="1" l="1"/>
  <c r="R553" i="1" l="1"/>
  <c r="R554" i="1"/>
  <c r="R555" i="1"/>
  <c r="R557" i="1"/>
  <c r="R558" i="1"/>
  <c r="R559" i="1"/>
  <c r="R560" i="1"/>
  <c r="R561" i="1"/>
  <c r="R562" i="1"/>
  <c r="R563" i="1"/>
  <c r="R564" i="1"/>
  <c r="R571" i="1"/>
  <c r="R578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K556" i="1"/>
  <c r="Q556" i="1" s="1"/>
  <c r="R556" i="1" s="1"/>
  <c r="K557" i="1"/>
  <c r="K559" i="1"/>
  <c r="K560" i="1"/>
  <c r="K562" i="1"/>
  <c r="K564" i="1"/>
  <c r="K565" i="1"/>
  <c r="Q565" i="1" s="1"/>
  <c r="R565" i="1" s="1"/>
  <c r="K566" i="1"/>
  <c r="Q566" i="1" s="1"/>
  <c r="R566" i="1" s="1"/>
  <c r="K567" i="1"/>
  <c r="Q567" i="1" s="1"/>
  <c r="R567" i="1" s="1"/>
  <c r="K568" i="1"/>
  <c r="Q568" i="1" s="1"/>
  <c r="R568" i="1" s="1"/>
  <c r="K569" i="1"/>
  <c r="Q569" i="1" s="1"/>
  <c r="R569" i="1" s="1"/>
  <c r="K570" i="1"/>
  <c r="Q570" i="1" s="1"/>
  <c r="R570" i="1" s="1"/>
  <c r="K572" i="1"/>
  <c r="Q572" i="1" s="1"/>
  <c r="R572" i="1" s="1"/>
  <c r="K573" i="1"/>
  <c r="Q573" i="1" s="1"/>
  <c r="R573" i="1" s="1"/>
  <c r="K574" i="1"/>
  <c r="Q574" i="1" s="1"/>
  <c r="R574" i="1" s="1"/>
  <c r="K575" i="1"/>
  <c r="Q575" i="1" s="1"/>
  <c r="R575" i="1" s="1"/>
  <c r="K576" i="1"/>
  <c r="Q576" i="1" s="1"/>
  <c r="R576" i="1" s="1"/>
  <c r="K577" i="1"/>
  <c r="Q577" i="1" s="1"/>
  <c r="R577" i="1" s="1"/>
  <c r="K546" i="1" l="1"/>
  <c r="K547" i="1"/>
  <c r="K548" i="1"/>
  <c r="K549" i="1"/>
  <c r="K551" i="1"/>
  <c r="K553" i="1"/>
  <c r="K554" i="1"/>
  <c r="L545" i="1"/>
  <c r="K543" i="1"/>
  <c r="L540" i="1"/>
  <c r="L541" i="1"/>
  <c r="L542" i="1"/>
  <c r="L543" i="1"/>
  <c r="L544" i="1"/>
  <c r="L546" i="1"/>
  <c r="L547" i="1"/>
  <c r="L548" i="1"/>
  <c r="L549" i="1"/>
  <c r="L550" i="1"/>
  <c r="L551" i="1"/>
  <c r="L552" i="1"/>
  <c r="L553" i="1"/>
  <c r="L554" i="1"/>
  <c r="K541" i="1"/>
  <c r="K539" i="1"/>
  <c r="L539" i="1"/>
  <c r="K538" i="1"/>
  <c r="L538" i="1"/>
  <c r="K537" i="1"/>
  <c r="L537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1" i="1"/>
  <c r="K536" i="1"/>
  <c r="L536" i="1"/>
  <c r="K535" i="1"/>
  <c r="L535" i="1"/>
  <c r="K534" i="1" l="1"/>
  <c r="Q534" i="1" s="1"/>
  <c r="L534" i="1"/>
  <c r="R534" i="1" l="1"/>
  <c r="R519" i="1"/>
  <c r="R520" i="1"/>
  <c r="R524" i="1"/>
  <c r="R525" i="1"/>
  <c r="R526" i="1"/>
  <c r="R527" i="1"/>
  <c r="R528" i="1"/>
  <c r="R529" i="1"/>
  <c r="R530" i="1"/>
  <c r="R531" i="1"/>
  <c r="R532" i="1"/>
  <c r="R533" i="1"/>
  <c r="R518" i="1"/>
  <c r="Q522" i="1"/>
  <c r="R522" i="1" s="1"/>
  <c r="Q523" i="1"/>
  <c r="R523" i="1" s="1"/>
  <c r="K525" i="1" l="1"/>
  <c r="K520" i="1"/>
  <c r="K512" i="1"/>
  <c r="Q512" i="1" s="1"/>
  <c r="R512" i="1" s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K488" i="1"/>
  <c r="K489" i="1"/>
  <c r="K491" i="1"/>
  <c r="K493" i="1"/>
  <c r="K494" i="1"/>
  <c r="K496" i="1"/>
  <c r="K497" i="1"/>
  <c r="K498" i="1"/>
  <c r="K499" i="1"/>
  <c r="K503" i="1"/>
  <c r="K504" i="1"/>
  <c r="K508" i="1"/>
  <c r="K509" i="1"/>
  <c r="K510" i="1"/>
  <c r="Q510" i="1" s="1"/>
  <c r="R510" i="1" s="1"/>
  <c r="K513" i="1"/>
  <c r="Q513" i="1" s="1"/>
  <c r="R513" i="1" s="1"/>
  <c r="K514" i="1"/>
  <c r="Q514" i="1" s="1"/>
  <c r="R514" i="1" s="1"/>
  <c r="K516" i="1"/>
  <c r="Q516" i="1" s="1"/>
  <c r="R516" i="1" s="1"/>
  <c r="K518" i="1"/>
  <c r="K519" i="1"/>
  <c r="K521" i="1"/>
  <c r="Q521" i="1" s="1"/>
  <c r="K526" i="1"/>
  <c r="K527" i="1"/>
  <c r="K528" i="1"/>
  <c r="K529" i="1"/>
  <c r="K530" i="1"/>
  <c r="K531" i="1"/>
  <c r="K533" i="1"/>
  <c r="K487" i="1"/>
  <c r="R517" i="1"/>
  <c r="R515" i="1"/>
  <c r="R511" i="1"/>
  <c r="R509" i="1"/>
  <c r="R508" i="1"/>
  <c r="R507" i="1"/>
  <c r="R506" i="1"/>
  <c r="R504" i="1"/>
  <c r="R503" i="1"/>
  <c r="R502" i="1"/>
  <c r="Q501" i="1"/>
  <c r="R501" i="1" s="1"/>
  <c r="Q500" i="1"/>
  <c r="R500" i="1" s="1"/>
  <c r="R499" i="1"/>
  <c r="R498" i="1"/>
  <c r="R497" i="1"/>
  <c r="R496" i="1"/>
  <c r="R494" i="1"/>
  <c r="R493" i="1"/>
  <c r="R491" i="1"/>
  <c r="R489" i="1"/>
  <c r="R488" i="1"/>
  <c r="Q487" i="1"/>
  <c r="R487" i="1" s="1"/>
  <c r="Q486" i="1"/>
  <c r="R486" i="1" s="1"/>
  <c r="Q485" i="1"/>
  <c r="R485" i="1" s="1"/>
  <c r="G506" i="1"/>
  <c r="F506" i="1"/>
  <c r="E506" i="1"/>
  <c r="R521" i="1" l="1"/>
  <c r="L485" i="1"/>
  <c r="E482" i="1" l="1"/>
  <c r="F482" i="1"/>
  <c r="G482" i="1"/>
  <c r="E481" i="1"/>
  <c r="F481" i="1"/>
  <c r="K484" i="1"/>
  <c r="Q484" i="1" s="1"/>
  <c r="R484" i="1" s="1"/>
  <c r="L484" i="1"/>
  <c r="K486" i="1"/>
  <c r="L486" i="1"/>
  <c r="L487" i="1"/>
  <c r="K479" i="1"/>
  <c r="L478" i="1"/>
  <c r="L479" i="1"/>
  <c r="L480" i="1"/>
  <c r="L481" i="1"/>
  <c r="L482" i="1"/>
  <c r="L483" i="1"/>
  <c r="K480" i="1"/>
  <c r="K481" i="1"/>
  <c r="K483" i="1"/>
  <c r="Q483" i="1" s="1"/>
  <c r="R483" i="1" s="1"/>
  <c r="R479" i="1"/>
  <c r="R480" i="1"/>
  <c r="R481" i="1"/>
  <c r="E479" i="1"/>
  <c r="F479" i="1"/>
  <c r="G479" i="1"/>
  <c r="E477" i="1" l="1"/>
  <c r="K477" i="1"/>
  <c r="Q477" i="1" s="1"/>
  <c r="R477" i="1" s="1"/>
  <c r="L477" i="1"/>
  <c r="F477" i="1"/>
  <c r="G477" i="1"/>
  <c r="K476" i="1" l="1"/>
  <c r="Q476" i="1" s="1"/>
  <c r="R476" i="1" s="1"/>
  <c r="L476" i="1"/>
  <c r="L475" i="1" l="1"/>
  <c r="K475" i="1"/>
  <c r="Q475" i="1" s="1"/>
  <c r="R475" i="1" s="1"/>
  <c r="L474" i="1" l="1"/>
  <c r="L473" i="1" l="1"/>
  <c r="E442" i="1"/>
  <c r="G473" i="1"/>
  <c r="F473" i="1"/>
  <c r="L472" i="1" l="1"/>
  <c r="L471" i="1" l="1"/>
  <c r="L470" i="1" l="1"/>
  <c r="L459" i="1" l="1"/>
  <c r="L452" i="1" l="1"/>
  <c r="L451" i="1"/>
  <c r="L450" i="1" l="1"/>
  <c r="N449" i="1" l="1"/>
  <c r="L449" i="1"/>
  <c r="I449" i="1"/>
  <c r="L448" i="1"/>
  <c r="I448" i="1"/>
  <c r="I447" i="1" l="1"/>
  <c r="I446" i="1"/>
  <c r="E446" i="1"/>
  <c r="F446" i="1"/>
  <c r="G446" i="1"/>
  <c r="N445" i="1"/>
  <c r="I445" i="1"/>
  <c r="N444" i="1"/>
  <c r="I444" i="1"/>
  <c r="I443" i="1"/>
  <c r="F442" i="1" l="1"/>
  <c r="G442" i="1"/>
  <c r="N441" i="1"/>
  <c r="I441" i="1"/>
  <c r="I440" i="1"/>
  <c r="E440" i="1"/>
  <c r="F440" i="1"/>
  <c r="G440" i="1"/>
  <c r="E439" i="1" l="1"/>
  <c r="F439" i="1"/>
  <c r="Q439" i="1"/>
  <c r="R439" i="1" s="1"/>
  <c r="L439" i="1"/>
  <c r="L437" i="1"/>
  <c r="E437" i="1"/>
  <c r="F437" i="1"/>
  <c r="G437" i="1"/>
  <c r="K442" i="1"/>
  <c r="Q442" i="1" s="1"/>
  <c r="R442" i="1" s="1"/>
  <c r="K443" i="1"/>
  <c r="Q443" i="1" s="1"/>
  <c r="R443" i="1" s="1"/>
  <c r="K444" i="1"/>
  <c r="Q444" i="1" s="1"/>
  <c r="R444" i="1" s="1"/>
  <c r="K445" i="1"/>
  <c r="Q445" i="1" s="1"/>
  <c r="R445" i="1" s="1"/>
  <c r="K446" i="1"/>
  <c r="Q446" i="1" s="1"/>
  <c r="R446" i="1" s="1"/>
  <c r="K447" i="1"/>
  <c r="Q447" i="1" s="1"/>
  <c r="R447" i="1" s="1"/>
  <c r="K448" i="1"/>
  <c r="Q448" i="1" s="1"/>
  <c r="R448" i="1" s="1"/>
  <c r="K449" i="1"/>
  <c r="Q449" i="1" s="1"/>
  <c r="R449" i="1" s="1"/>
  <c r="Q450" i="1"/>
  <c r="R450" i="1" s="1"/>
  <c r="K451" i="1"/>
  <c r="Q451" i="1" s="1"/>
  <c r="R451" i="1" s="1"/>
  <c r="Q452" i="1"/>
  <c r="R452" i="1" s="1"/>
  <c r="K453" i="1"/>
  <c r="Q453" i="1" s="1"/>
  <c r="R453" i="1" s="1"/>
  <c r="K454" i="1"/>
  <c r="Q454" i="1" s="1"/>
  <c r="R454" i="1" s="1"/>
  <c r="K455" i="1"/>
  <c r="Q455" i="1" s="1"/>
  <c r="R455" i="1" s="1"/>
  <c r="Q456" i="1"/>
  <c r="R456" i="1" s="1"/>
  <c r="K457" i="1"/>
  <c r="Q457" i="1" s="1"/>
  <c r="R457" i="1" s="1"/>
  <c r="Q458" i="1"/>
  <c r="R458" i="1" s="1"/>
  <c r="K459" i="1"/>
  <c r="Q459" i="1" s="1"/>
  <c r="R459" i="1" s="1"/>
  <c r="K460" i="1"/>
  <c r="Q460" i="1" s="1"/>
  <c r="R460" i="1" s="1"/>
  <c r="Q461" i="1"/>
  <c r="R461" i="1" s="1"/>
  <c r="K463" i="1"/>
  <c r="Q463" i="1" s="1"/>
  <c r="R463" i="1" s="1"/>
  <c r="Q464" i="1"/>
  <c r="K465" i="1"/>
  <c r="Q465" i="1" s="1"/>
  <c r="R465" i="1" s="1"/>
  <c r="K466" i="1"/>
  <c r="Q466" i="1" s="1"/>
  <c r="R466" i="1" s="1"/>
  <c r="K467" i="1"/>
  <c r="Q467" i="1" s="1"/>
  <c r="R467" i="1" s="1"/>
  <c r="K468" i="1"/>
  <c r="Q468" i="1" s="1"/>
  <c r="R468" i="1" s="1"/>
  <c r="Q470" i="1"/>
  <c r="R470" i="1" s="1"/>
  <c r="K471" i="1"/>
  <c r="Q471" i="1" s="1"/>
  <c r="R471" i="1" s="1"/>
  <c r="K472" i="1"/>
  <c r="Q472" i="1" s="1"/>
  <c r="R472" i="1" s="1"/>
  <c r="K473" i="1"/>
  <c r="Q473" i="1" s="1"/>
  <c r="R473" i="1" s="1"/>
  <c r="K474" i="1"/>
  <c r="Q474" i="1" s="1"/>
  <c r="R474" i="1" s="1"/>
  <c r="E436" i="1"/>
  <c r="L436" i="1"/>
  <c r="L435" i="1"/>
  <c r="L434" i="1" l="1"/>
  <c r="L433" i="1" l="1"/>
  <c r="K432" i="1" l="1"/>
  <c r="Q432" i="1" s="1"/>
  <c r="R432" i="1" s="1"/>
  <c r="Q433" i="1"/>
  <c r="R433" i="1" s="1"/>
  <c r="K434" i="1"/>
  <c r="Q434" i="1" s="1"/>
  <c r="R434" i="1" s="1"/>
  <c r="K435" i="1"/>
  <c r="Q435" i="1" s="1"/>
  <c r="R435" i="1" s="1"/>
  <c r="K436" i="1"/>
  <c r="Q436" i="1" s="1"/>
  <c r="R436" i="1" s="1"/>
  <c r="K437" i="1"/>
  <c r="Q437" i="1" s="1"/>
  <c r="R437" i="1" s="1"/>
  <c r="Q438" i="1"/>
  <c r="R438" i="1" s="1"/>
  <c r="K440" i="1"/>
  <c r="Q440" i="1" s="1"/>
  <c r="R440" i="1" s="1"/>
  <c r="Q441" i="1"/>
  <c r="R441" i="1" s="1"/>
  <c r="L432" i="1"/>
  <c r="K431" i="1" l="1"/>
  <c r="Q431" i="1" s="1"/>
  <c r="R431" i="1" s="1"/>
  <c r="L431" i="1"/>
  <c r="K430" i="1" l="1"/>
  <c r="Q430" i="1" s="1"/>
  <c r="R430" i="1" s="1"/>
  <c r="L430" i="1"/>
  <c r="G429" i="1" l="1"/>
  <c r="F429" i="1"/>
  <c r="E429" i="1"/>
  <c r="G397" i="1" l="1"/>
  <c r="F397" i="1"/>
  <c r="K157" i="1" l="1"/>
  <c r="N419" i="1" l="1"/>
  <c r="F414" i="1" l="1"/>
  <c r="G414" i="1"/>
  <c r="L429" i="1"/>
  <c r="Q429" i="1"/>
  <c r="R429" i="1" s="1"/>
  <c r="L428" i="1"/>
  <c r="K428" i="1"/>
  <c r="Q428" i="1" s="1"/>
  <c r="R428" i="1" s="1"/>
  <c r="L427" i="1"/>
  <c r="K427" i="1"/>
  <c r="Q427" i="1" s="1"/>
  <c r="R427" i="1" s="1"/>
  <c r="L426" i="1"/>
  <c r="K426" i="1"/>
  <c r="Q426" i="1" s="1"/>
  <c r="R426" i="1" s="1"/>
  <c r="L425" i="1"/>
  <c r="K425" i="1"/>
  <c r="Q425" i="1" s="1"/>
  <c r="R425" i="1" s="1"/>
  <c r="L424" i="1"/>
  <c r="K424" i="1"/>
  <c r="Q424" i="1" s="1"/>
  <c r="R424" i="1" s="1"/>
  <c r="L423" i="1"/>
  <c r="K423" i="1"/>
  <c r="Q423" i="1" s="1"/>
  <c r="R423" i="1" s="1"/>
  <c r="L422" i="1"/>
  <c r="K422" i="1"/>
  <c r="Q422" i="1" s="1"/>
  <c r="R422" i="1" s="1"/>
  <c r="L421" i="1"/>
  <c r="K421" i="1"/>
  <c r="Q421" i="1" s="1"/>
  <c r="R421" i="1" s="1"/>
  <c r="L420" i="1"/>
  <c r="K420" i="1"/>
  <c r="Q420" i="1" s="1"/>
  <c r="R420" i="1" s="1"/>
  <c r="L419" i="1"/>
  <c r="K419" i="1"/>
  <c r="Q419" i="1" s="1"/>
  <c r="R419" i="1" s="1"/>
  <c r="L418" i="1"/>
  <c r="K418" i="1"/>
  <c r="Q418" i="1" s="1"/>
  <c r="R418" i="1" s="1"/>
  <c r="L417" i="1"/>
  <c r="K417" i="1"/>
  <c r="Q417" i="1" s="1"/>
  <c r="R417" i="1" s="1"/>
  <c r="L416" i="1"/>
  <c r="K416" i="1"/>
  <c r="Q416" i="1" s="1"/>
  <c r="R416" i="1" s="1"/>
  <c r="L415" i="1"/>
  <c r="K415" i="1"/>
  <c r="Q415" i="1" s="1"/>
  <c r="R415" i="1" s="1"/>
  <c r="L414" i="1"/>
  <c r="K414" i="1"/>
  <c r="Q414" i="1" s="1"/>
  <c r="R414" i="1" s="1"/>
  <c r="L413" i="1"/>
  <c r="K413" i="1"/>
  <c r="Q413" i="1" s="1"/>
  <c r="R413" i="1" s="1"/>
  <c r="E407" i="1" l="1"/>
  <c r="F407" i="1"/>
  <c r="G407" i="1"/>
  <c r="R406" i="1" l="1"/>
  <c r="R405" i="1" l="1"/>
  <c r="K404" i="1" l="1"/>
  <c r="Q404" i="1" s="1"/>
  <c r="R404" i="1" s="1"/>
  <c r="L404" i="1"/>
  <c r="L405" i="1"/>
  <c r="L406" i="1"/>
  <c r="L407" i="1"/>
  <c r="K408" i="1"/>
  <c r="Q408" i="1" s="1"/>
  <c r="L408" i="1"/>
  <c r="K409" i="1"/>
  <c r="Q409" i="1" s="1"/>
  <c r="R409" i="1" s="1"/>
  <c r="L409" i="1"/>
  <c r="K410" i="1"/>
  <c r="Q410" i="1" s="1"/>
  <c r="R410" i="1" s="1"/>
  <c r="L410" i="1"/>
  <c r="K411" i="1"/>
  <c r="Q411" i="1" s="1"/>
  <c r="R411" i="1" s="1"/>
  <c r="L411" i="1"/>
  <c r="K412" i="1"/>
  <c r="Q412" i="1" s="1"/>
  <c r="R412" i="1" s="1"/>
  <c r="L412" i="1"/>
  <c r="R400" i="1" l="1"/>
  <c r="K399" i="1" l="1"/>
  <c r="Q399" i="1" s="1"/>
  <c r="R399" i="1" s="1"/>
  <c r="L399" i="1" l="1"/>
  <c r="L400" i="1"/>
  <c r="L401" i="1"/>
  <c r="L402" i="1"/>
  <c r="L403" i="1"/>
  <c r="L398" i="1"/>
  <c r="K400" i="1"/>
  <c r="K401" i="1"/>
  <c r="Q401" i="1" s="1"/>
  <c r="R401" i="1" s="1"/>
  <c r="K402" i="1"/>
  <c r="Q402" i="1" s="1"/>
  <c r="R402" i="1" s="1"/>
  <c r="K403" i="1"/>
  <c r="Q403" i="1" s="1"/>
  <c r="R403" i="1" s="1"/>
  <c r="K398" i="1"/>
  <c r="Q398" i="1" s="1"/>
  <c r="R398" i="1" s="1"/>
  <c r="R397" i="1" l="1"/>
  <c r="L396" i="1" l="1"/>
  <c r="Q396" i="1" s="1"/>
  <c r="R396" i="1" s="1"/>
  <c r="K395" i="1" l="1"/>
  <c r="Q395" i="1" s="1"/>
  <c r="R395" i="1" s="1"/>
  <c r="L395" i="1"/>
  <c r="L393" i="1" l="1"/>
  <c r="K393" i="1"/>
  <c r="L373" i="1" l="1"/>
  <c r="K373" i="1"/>
  <c r="K388" i="1" l="1"/>
  <c r="Q388" i="1" s="1"/>
  <c r="R388" i="1" s="1"/>
  <c r="L388" i="1"/>
  <c r="K389" i="1"/>
  <c r="Q389" i="1" s="1"/>
  <c r="R389" i="1" s="1"/>
  <c r="L389" i="1"/>
  <c r="K390" i="1"/>
  <c r="L390" i="1"/>
  <c r="K391" i="1"/>
  <c r="Q391" i="1" s="1"/>
  <c r="R391" i="1" s="1"/>
  <c r="L391" i="1"/>
  <c r="K392" i="1"/>
  <c r="Q392" i="1" s="1"/>
  <c r="R392" i="1" s="1"/>
  <c r="L392" i="1"/>
  <c r="Q393" i="1"/>
  <c r="R393" i="1" s="1"/>
  <c r="K394" i="1"/>
  <c r="Q394" i="1" s="1"/>
  <c r="R394" i="1" s="1"/>
  <c r="L394" i="1"/>
  <c r="K371" i="1"/>
  <c r="Q371" i="1" s="1"/>
  <c r="R371" i="1" s="1"/>
  <c r="L371" i="1"/>
  <c r="Q372" i="1"/>
  <c r="R372" i="1" s="1"/>
  <c r="L372" i="1"/>
  <c r="Q373" i="1"/>
  <c r="R373" i="1" s="1"/>
  <c r="K374" i="1"/>
  <c r="Q374" i="1" s="1"/>
  <c r="R374" i="1" s="1"/>
  <c r="L374" i="1"/>
  <c r="K375" i="1"/>
  <c r="R375" i="1" s="1"/>
  <c r="L375" i="1"/>
  <c r="K376" i="1"/>
  <c r="Q376" i="1" s="1"/>
  <c r="R376" i="1" s="1"/>
  <c r="L376" i="1"/>
  <c r="K377" i="1"/>
  <c r="Q377" i="1" s="1"/>
  <c r="R377" i="1" s="1"/>
  <c r="L377" i="1"/>
  <c r="Q378" i="1"/>
  <c r="R378" i="1" s="1"/>
  <c r="L378" i="1"/>
  <c r="K379" i="1"/>
  <c r="Q379" i="1" s="1"/>
  <c r="R379" i="1" s="1"/>
  <c r="L379" i="1"/>
  <c r="K380" i="1"/>
  <c r="Q380" i="1" s="1"/>
  <c r="R380" i="1" s="1"/>
  <c r="L380" i="1"/>
  <c r="Q381" i="1"/>
  <c r="R381" i="1" s="1"/>
  <c r="L381" i="1"/>
  <c r="Q382" i="1"/>
  <c r="R382" i="1" s="1"/>
  <c r="L382" i="1"/>
  <c r="K383" i="1"/>
  <c r="Q383" i="1" s="1"/>
  <c r="R383" i="1" s="1"/>
  <c r="L383" i="1"/>
  <c r="K384" i="1"/>
  <c r="Q384" i="1" s="1"/>
  <c r="R384" i="1" s="1"/>
  <c r="L384" i="1"/>
  <c r="K385" i="1"/>
  <c r="Q385" i="1" s="1"/>
  <c r="R385" i="1" s="1"/>
  <c r="L385" i="1"/>
  <c r="K386" i="1"/>
  <c r="Q386" i="1" s="1"/>
  <c r="R386" i="1" s="1"/>
  <c r="L386" i="1"/>
  <c r="K387" i="1"/>
  <c r="Q387" i="1" s="1"/>
  <c r="R387" i="1" s="1"/>
  <c r="L387" i="1"/>
  <c r="L366" i="1"/>
  <c r="L367" i="1"/>
  <c r="L368" i="1"/>
  <c r="L369" i="1"/>
  <c r="L370" i="1"/>
  <c r="L365" i="1"/>
  <c r="K366" i="1"/>
  <c r="K367" i="1"/>
  <c r="K368" i="1"/>
  <c r="K369" i="1"/>
  <c r="K365" i="1"/>
  <c r="L361" i="1"/>
  <c r="L362" i="1"/>
  <c r="L363" i="1"/>
  <c r="L364" i="1"/>
  <c r="K361" i="1"/>
  <c r="K362" i="1"/>
  <c r="K363" i="1"/>
  <c r="L360" i="1"/>
  <c r="K360" i="1"/>
  <c r="L359" i="1"/>
  <c r="K359" i="1"/>
  <c r="Q390" i="1" l="1"/>
  <c r="R390" i="1" s="1"/>
  <c r="Q358" i="1"/>
  <c r="R358" i="1" s="1"/>
  <c r="Q357" i="1"/>
  <c r="R357" i="1" s="1"/>
  <c r="K358" i="1"/>
  <c r="K357" i="1"/>
  <c r="L356" i="1" l="1"/>
  <c r="K356" i="1"/>
  <c r="Q356" i="1" s="1"/>
  <c r="K354" i="1"/>
  <c r="K344" i="1" l="1"/>
  <c r="Q344" i="1" s="1"/>
  <c r="K342" i="1"/>
  <c r="Q342" i="1" s="1"/>
  <c r="L333" i="1"/>
  <c r="L331" i="1"/>
  <c r="L325" i="1"/>
  <c r="K313" i="1"/>
  <c r="K350" i="1" l="1"/>
  <c r="K349" i="1" l="1"/>
  <c r="L350" i="1"/>
  <c r="L351" i="1"/>
  <c r="L352" i="1"/>
  <c r="L353" i="1"/>
  <c r="L354" i="1"/>
  <c r="L355" i="1"/>
  <c r="L349" i="1"/>
  <c r="L348" i="1"/>
  <c r="Q348" i="1" l="1"/>
  <c r="R348" i="1" s="1"/>
  <c r="Q349" i="1"/>
  <c r="R349" i="1" s="1"/>
  <c r="Q350" i="1"/>
  <c r="R350" i="1" s="1"/>
  <c r="Q351" i="1"/>
  <c r="R351" i="1" s="1"/>
  <c r="Q352" i="1"/>
  <c r="R352" i="1" s="1"/>
  <c r="Q353" i="1"/>
  <c r="R353" i="1" s="1"/>
  <c r="Q354" i="1"/>
  <c r="R354" i="1" s="1"/>
  <c r="R355" i="1"/>
  <c r="R356" i="1"/>
  <c r="Q359" i="1"/>
  <c r="R359" i="1" s="1"/>
  <c r="Q360" i="1"/>
  <c r="R360" i="1" s="1"/>
  <c r="Q361" i="1"/>
  <c r="R361" i="1" s="1"/>
  <c r="Q362" i="1"/>
  <c r="R362" i="1" s="1"/>
  <c r="R363" i="1"/>
  <c r="Q364" i="1"/>
  <c r="R364" i="1" s="1"/>
  <c r="Q365" i="1"/>
  <c r="R365" i="1" s="1"/>
  <c r="Q366" i="1"/>
  <c r="R366" i="1" s="1"/>
  <c r="Q367" i="1"/>
  <c r="R367" i="1" s="1"/>
  <c r="Q368" i="1"/>
  <c r="R368" i="1" s="1"/>
  <c r="Q369" i="1"/>
  <c r="R369" i="1" s="1"/>
  <c r="Q370" i="1"/>
  <c r="R370" i="1" s="1"/>
  <c r="L347" i="1"/>
  <c r="K347" i="1"/>
  <c r="Q347" i="1" s="1"/>
  <c r="R347" i="1" s="1"/>
  <c r="L346" i="1" l="1"/>
  <c r="K346" i="1"/>
  <c r="Q346" i="1" s="1"/>
  <c r="R346" i="1" s="1"/>
  <c r="Q341" i="1" l="1"/>
  <c r="Q340" i="1"/>
  <c r="R339" i="1" l="1"/>
  <c r="R340" i="1"/>
  <c r="R341" i="1"/>
  <c r="R342" i="1"/>
  <c r="R343" i="1"/>
  <c r="R344" i="1"/>
  <c r="R345" i="1"/>
  <c r="Q333" i="1"/>
  <c r="R333" i="1" s="1"/>
  <c r="Q334" i="1"/>
  <c r="R334" i="1" s="1"/>
  <c r="Q335" i="1"/>
  <c r="R335" i="1" s="1"/>
  <c r="Q336" i="1"/>
  <c r="R336" i="1" s="1"/>
  <c r="Q337" i="1"/>
  <c r="R337" i="1" s="1"/>
  <c r="Q338" i="1"/>
  <c r="R338" i="1" s="1"/>
  <c r="Q323" i="1"/>
  <c r="R323" i="1" s="1"/>
  <c r="K330" i="1" l="1"/>
  <c r="Q330" i="1" s="1"/>
  <c r="R330" i="1" s="1"/>
  <c r="Q331" i="1"/>
  <c r="R331" i="1" s="1"/>
  <c r="K332" i="1"/>
  <c r="Q332" i="1" s="1"/>
  <c r="R332" i="1" s="1"/>
  <c r="K329" i="1"/>
  <c r="Q329" i="1" s="1"/>
  <c r="R329" i="1" s="1"/>
  <c r="L330" i="1"/>
  <c r="L332" i="1"/>
  <c r="L329" i="1"/>
  <c r="Q324" i="1"/>
  <c r="R324" i="1" s="1"/>
  <c r="R325" i="1"/>
  <c r="R326" i="1"/>
  <c r="Q327" i="1"/>
  <c r="R327" i="1" s="1"/>
  <c r="Q328" i="1"/>
  <c r="R328" i="1" s="1"/>
  <c r="Q308" i="1" l="1"/>
  <c r="R308" i="1" s="1"/>
  <c r="L306" i="1"/>
  <c r="K306" i="1"/>
  <c r="Q306" i="1" s="1"/>
  <c r="R306" i="1" s="1"/>
  <c r="K307" i="1"/>
  <c r="R307" i="1" s="1"/>
  <c r="K309" i="1"/>
  <c r="Q309" i="1" s="1"/>
  <c r="R309" i="1" s="1"/>
  <c r="K310" i="1"/>
  <c r="Q310" i="1" s="1"/>
  <c r="R310" i="1" s="1"/>
  <c r="Q311" i="1"/>
  <c r="R311" i="1" s="1"/>
  <c r="K312" i="1"/>
  <c r="Q312" i="1" s="1"/>
  <c r="R312" i="1" s="1"/>
  <c r="Q313" i="1"/>
  <c r="R313" i="1" s="1"/>
  <c r="Q314" i="1"/>
  <c r="R314" i="1" s="1"/>
  <c r="K315" i="1"/>
  <c r="Q315" i="1" s="1"/>
  <c r="R315" i="1" s="1"/>
  <c r="K316" i="1"/>
  <c r="Q316" i="1" s="1"/>
  <c r="R316" i="1" s="1"/>
  <c r="K317" i="1"/>
  <c r="Q317" i="1" s="1"/>
  <c r="R317" i="1" s="1"/>
  <c r="K318" i="1"/>
  <c r="Q318" i="1" s="1"/>
  <c r="R318" i="1" s="1"/>
  <c r="R319" i="1"/>
  <c r="K321" i="1"/>
  <c r="Q321" i="1" s="1"/>
  <c r="K322" i="1"/>
  <c r="Q322" i="1" s="1"/>
  <c r="R322" i="1" s="1"/>
  <c r="L307" i="1"/>
  <c r="L309" i="1"/>
  <c r="L310" i="1"/>
  <c r="L311" i="1"/>
  <c r="L312" i="1"/>
  <c r="L313" i="1"/>
  <c r="L314" i="1"/>
  <c r="L315" i="1"/>
  <c r="L316" i="1"/>
  <c r="L317" i="1"/>
  <c r="L318" i="1"/>
  <c r="L319" i="1"/>
  <c r="L321" i="1"/>
  <c r="L322" i="1"/>
  <c r="R321" i="1" l="1"/>
  <c r="R280" i="1"/>
  <c r="L244" i="1" l="1"/>
  <c r="Q279" i="1" l="1"/>
  <c r="L278" i="1" l="1"/>
  <c r="L281" i="1"/>
  <c r="L282" i="1"/>
  <c r="L283" i="1"/>
  <c r="L284" i="1"/>
  <c r="L285" i="1"/>
  <c r="L287" i="1"/>
  <c r="L288" i="1"/>
  <c r="L289" i="1"/>
  <c r="L290" i="1"/>
  <c r="L291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K279" i="1"/>
  <c r="K281" i="1"/>
  <c r="Q281" i="1" s="1"/>
  <c r="R281" i="1" s="1"/>
  <c r="K282" i="1"/>
  <c r="Q282" i="1" s="1"/>
  <c r="R282" i="1" s="1"/>
  <c r="K283" i="1"/>
  <c r="Q283" i="1" s="1"/>
  <c r="R283" i="1" s="1"/>
  <c r="K284" i="1"/>
  <c r="Q284" i="1" s="1"/>
  <c r="R284" i="1" s="1"/>
  <c r="K285" i="1"/>
  <c r="Q286" i="1"/>
  <c r="R286" i="1" s="1"/>
  <c r="K287" i="1"/>
  <c r="Q287" i="1" s="1"/>
  <c r="R287" i="1" s="1"/>
  <c r="K288" i="1"/>
  <c r="Q288" i="1" s="1"/>
  <c r="R288" i="1" s="1"/>
  <c r="K289" i="1"/>
  <c r="Q289" i="1" s="1"/>
  <c r="R289" i="1" s="1"/>
  <c r="Q290" i="1"/>
  <c r="K291" i="1"/>
  <c r="Q291" i="1" s="1"/>
  <c r="R291" i="1" s="1"/>
  <c r="R292" i="1"/>
  <c r="K293" i="1"/>
  <c r="Q293" i="1" s="1"/>
  <c r="R293" i="1" s="1"/>
  <c r="K294" i="1"/>
  <c r="Q294" i="1" s="1"/>
  <c r="R294" i="1" s="1"/>
  <c r="K295" i="1"/>
  <c r="Q295" i="1" s="1"/>
  <c r="R295" i="1" s="1"/>
  <c r="K296" i="1"/>
  <c r="Q296" i="1" s="1"/>
  <c r="R296" i="1" s="1"/>
  <c r="K297" i="1"/>
  <c r="Q297" i="1" s="1"/>
  <c r="R297" i="1" s="1"/>
  <c r="K298" i="1"/>
  <c r="Q298" i="1" s="1"/>
  <c r="R298" i="1" s="1"/>
  <c r="K299" i="1"/>
  <c r="Q299" i="1" s="1"/>
  <c r="R299" i="1" s="1"/>
  <c r="K300" i="1"/>
  <c r="Q300" i="1" s="1"/>
  <c r="R300" i="1" s="1"/>
  <c r="K301" i="1"/>
  <c r="Q301" i="1" s="1"/>
  <c r="R301" i="1" s="1"/>
  <c r="K302" i="1"/>
  <c r="Q302" i="1" s="1"/>
  <c r="R302" i="1" s="1"/>
  <c r="Q303" i="1"/>
  <c r="R303" i="1" s="1"/>
  <c r="K304" i="1"/>
  <c r="R304" i="1" s="1"/>
  <c r="K305" i="1"/>
  <c r="Q305" i="1" s="1"/>
  <c r="R305" i="1" s="1"/>
  <c r="K278" i="1"/>
  <c r="Q278" i="1" s="1"/>
  <c r="R276" i="1" l="1"/>
  <c r="R278" i="1"/>
  <c r="R279" i="1"/>
  <c r="L277" i="1"/>
  <c r="K277" i="1"/>
  <c r="Q277" i="1" s="1"/>
  <c r="R277" i="1" s="1"/>
  <c r="R270" i="1" l="1"/>
  <c r="R271" i="1"/>
  <c r="R272" i="1"/>
  <c r="R273" i="1"/>
  <c r="R274" i="1"/>
  <c r="R269" i="1"/>
  <c r="L275" i="1"/>
  <c r="K275" i="1"/>
  <c r="Q275" i="1" s="1"/>
  <c r="R275" i="1" s="1"/>
  <c r="R268" i="1" l="1"/>
  <c r="L268" i="1"/>
  <c r="K265" i="1" l="1"/>
  <c r="L265" i="1"/>
  <c r="L257" i="1" l="1"/>
  <c r="L258" i="1"/>
  <c r="L259" i="1"/>
  <c r="L260" i="1"/>
  <c r="L261" i="1"/>
  <c r="L262" i="1"/>
  <c r="L263" i="1"/>
  <c r="L264" i="1"/>
  <c r="L266" i="1"/>
  <c r="L267" i="1"/>
  <c r="L256" i="1"/>
  <c r="Q255" i="1"/>
  <c r="R255" i="1" s="1"/>
  <c r="K257" i="1"/>
  <c r="Q257" i="1" s="1"/>
  <c r="R257" i="1" s="1"/>
  <c r="K258" i="1"/>
  <c r="Q258" i="1" s="1"/>
  <c r="R258" i="1" s="1"/>
  <c r="K259" i="1"/>
  <c r="Q259" i="1" s="1"/>
  <c r="R259" i="1" s="1"/>
  <c r="K260" i="1"/>
  <c r="Q260" i="1" s="1"/>
  <c r="R260" i="1" s="1"/>
  <c r="K261" i="1"/>
  <c r="Q261" i="1" s="1"/>
  <c r="R261" i="1" s="1"/>
  <c r="K262" i="1"/>
  <c r="Q262" i="1" s="1"/>
  <c r="R262" i="1" s="1"/>
  <c r="K263" i="1"/>
  <c r="Q263" i="1" s="1"/>
  <c r="R263" i="1" s="1"/>
  <c r="K264" i="1"/>
  <c r="Q264" i="1" s="1"/>
  <c r="R264" i="1" s="1"/>
  <c r="Q265" i="1"/>
  <c r="R265" i="1" s="1"/>
  <c r="K266" i="1"/>
  <c r="Q266" i="1" s="1"/>
  <c r="R266" i="1" s="1"/>
  <c r="K267" i="1"/>
  <c r="Q267" i="1" s="1"/>
  <c r="R267" i="1" s="1"/>
  <c r="K256" i="1"/>
  <c r="Q256" i="1" s="1"/>
  <c r="R256" i="1" s="1"/>
  <c r="L255" i="1"/>
  <c r="L254" i="1"/>
  <c r="K254" i="1"/>
  <c r="Q254" i="1" s="1"/>
  <c r="R254" i="1" s="1"/>
  <c r="L247" i="1"/>
  <c r="L248" i="1"/>
  <c r="L249" i="1"/>
  <c r="L250" i="1"/>
  <c r="L251" i="1"/>
  <c r="L252" i="1"/>
  <c r="L253" i="1"/>
  <c r="K247" i="1"/>
  <c r="Q247" i="1" s="1"/>
  <c r="R247" i="1" s="1"/>
  <c r="K248" i="1"/>
  <c r="Q248" i="1" s="1"/>
  <c r="R248" i="1" s="1"/>
  <c r="K249" i="1"/>
  <c r="Q249" i="1" s="1"/>
  <c r="R249" i="1" s="1"/>
  <c r="K250" i="1"/>
  <c r="Q250" i="1" s="1"/>
  <c r="R250" i="1" s="1"/>
  <c r="K251" i="1"/>
  <c r="Q251" i="1" s="1"/>
  <c r="R251" i="1" s="1"/>
  <c r="K252" i="1"/>
  <c r="Q252" i="1" s="1"/>
  <c r="R252" i="1" s="1"/>
  <c r="Q253" i="1"/>
  <c r="R253" i="1" s="1"/>
  <c r="L246" i="1"/>
  <c r="K246" i="1"/>
  <c r="Q246" i="1" s="1"/>
  <c r="R246" i="1" s="1"/>
  <c r="Q245" i="1"/>
  <c r="R245" i="1" s="1"/>
  <c r="K244" i="1"/>
  <c r="Q244" i="1" l="1"/>
  <c r="R244" i="1" s="1"/>
  <c r="K243" i="1"/>
  <c r="R243" i="1" s="1"/>
  <c r="K242" i="1" l="1"/>
  <c r="L242" i="1"/>
  <c r="Q242" i="1" l="1"/>
  <c r="R242" i="1" s="1"/>
  <c r="Q233" i="1"/>
  <c r="K233" i="1"/>
  <c r="K241" i="1"/>
  <c r="Q241" i="1" s="1"/>
  <c r="R241" i="1" s="1"/>
  <c r="L241" i="1"/>
  <c r="R233" i="1" l="1"/>
  <c r="L237" i="1"/>
  <c r="L238" i="1"/>
  <c r="L239" i="1"/>
  <c r="L240" i="1"/>
  <c r="L236" i="1"/>
  <c r="K237" i="1"/>
  <c r="Q237" i="1" s="1"/>
  <c r="R237" i="1" s="1"/>
  <c r="K238" i="1"/>
  <c r="Q238" i="1" s="1"/>
  <c r="R238" i="1" s="1"/>
  <c r="K239" i="1"/>
  <c r="Q239" i="1" s="1"/>
  <c r="R239" i="1" s="1"/>
  <c r="K240" i="1"/>
  <c r="Q240" i="1" s="1"/>
  <c r="R240" i="1" s="1"/>
  <c r="K236" i="1"/>
  <c r="Q236" i="1" s="1"/>
  <c r="R236" i="1" s="1"/>
  <c r="R235" i="1"/>
  <c r="L234" i="1"/>
  <c r="K234" i="1"/>
  <c r="Q234" i="1" s="1"/>
  <c r="R234" i="1" s="1"/>
  <c r="Q228" i="1" l="1"/>
  <c r="R228" i="1" s="1"/>
  <c r="L232" i="1" l="1"/>
  <c r="R229" i="1"/>
  <c r="Q224" i="1"/>
  <c r="R224" i="1" s="1"/>
  <c r="Q223" i="1"/>
  <c r="R223" i="1" s="1"/>
  <c r="Q222" i="1"/>
  <c r="R222" i="1" s="1"/>
  <c r="R219" i="1"/>
  <c r="R220" i="1"/>
  <c r="R221" i="1"/>
  <c r="Q206" i="1"/>
  <c r="R206" i="1" s="1"/>
  <c r="Q205" i="1"/>
  <c r="R205" i="1" s="1"/>
  <c r="Q198" i="1"/>
  <c r="R198" i="1" s="1"/>
  <c r="Q200" i="1"/>
  <c r="R200" i="1" s="1"/>
  <c r="Q197" i="1"/>
  <c r="R197" i="1" s="1"/>
  <c r="Q196" i="1"/>
  <c r="R196" i="1" s="1"/>
  <c r="Q195" i="1"/>
  <c r="R195" i="1" s="1"/>
  <c r="Q194" i="1"/>
  <c r="R194" i="1" s="1"/>
  <c r="Q192" i="1"/>
  <c r="R192" i="1" s="1"/>
  <c r="Q191" i="1"/>
  <c r="R191" i="1" s="1"/>
  <c r="Q190" i="1"/>
  <c r="R190" i="1" s="1"/>
  <c r="R232" i="1" l="1"/>
  <c r="K232" i="1"/>
  <c r="L231" i="1" l="1"/>
  <c r="K231" i="1"/>
  <c r="Q231" i="1" s="1"/>
  <c r="R231" i="1" s="1"/>
  <c r="L230" i="1"/>
  <c r="K230" i="1"/>
  <c r="Q230" i="1" s="1"/>
  <c r="R230" i="1" s="1"/>
  <c r="K199" i="1"/>
  <c r="Q199" i="1" s="1"/>
  <c r="R199" i="1" s="1"/>
  <c r="L227" i="1" l="1"/>
  <c r="K227" i="1"/>
  <c r="Q227" i="1" s="1"/>
  <c r="R227" i="1" s="1"/>
  <c r="Q226" i="1" l="1"/>
  <c r="R226" i="1" s="1"/>
  <c r="L225" i="1" l="1"/>
  <c r="K225" i="1"/>
  <c r="Q225" i="1" s="1"/>
  <c r="R225" i="1" s="1"/>
  <c r="L218" i="1" l="1"/>
  <c r="K217" i="1" l="1"/>
  <c r="L211" i="1" l="1"/>
  <c r="L212" i="1"/>
  <c r="L213" i="1"/>
  <c r="L214" i="1"/>
  <c r="L215" i="1"/>
  <c r="L216" i="1"/>
  <c r="L217" i="1"/>
  <c r="K210" i="1"/>
  <c r="Q210" i="1" s="1"/>
  <c r="R210" i="1" s="1"/>
  <c r="K211" i="1"/>
  <c r="Q211" i="1" s="1"/>
  <c r="R211" i="1" s="1"/>
  <c r="K212" i="1"/>
  <c r="Q212" i="1" s="1"/>
  <c r="R212" i="1" s="1"/>
  <c r="K213" i="1"/>
  <c r="Q213" i="1" s="1"/>
  <c r="R213" i="1" s="1"/>
  <c r="K214" i="1"/>
  <c r="Q214" i="1" s="1"/>
  <c r="R214" i="1" s="1"/>
  <c r="K215" i="1"/>
  <c r="Q215" i="1" s="1"/>
  <c r="R215" i="1" s="1"/>
  <c r="K216" i="1"/>
  <c r="Q216" i="1" s="1"/>
  <c r="R216" i="1" s="1"/>
  <c r="Q217" i="1"/>
  <c r="R217" i="1" s="1"/>
  <c r="Q218" i="1"/>
  <c r="R218" i="1" s="1"/>
  <c r="K219" i="1"/>
  <c r="K220" i="1"/>
  <c r="K221" i="1"/>
  <c r="L210" i="1"/>
  <c r="L209" i="1"/>
  <c r="K209" i="1"/>
  <c r="Q209" i="1" s="1"/>
  <c r="R209" i="1" s="1"/>
  <c r="K208" i="1"/>
  <c r="Q208" i="1" s="1"/>
  <c r="R208" i="1" s="1"/>
  <c r="L208" i="1"/>
  <c r="L193" i="1"/>
  <c r="K193" i="1"/>
  <c r="Q193" i="1" s="1"/>
  <c r="R193" i="1" s="1"/>
  <c r="K189" i="1"/>
  <c r="L189" i="1"/>
  <c r="L196" i="1" l="1"/>
  <c r="L197" i="1"/>
  <c r="L199" i="1"/>
  <c r="L200" i="1"/>
  <c r="L195" i="1"/>
  <c r="L187" i="1"/>
  <c r="K207" i="1" l="1"/>
  <c r="Q207" i="1" s="1"/>
  <c r="R207" i="1" s="1"/>
  <c r="L207" i="1"/>
  <c r="L206" i="1" l="1"/>
  <c r="L205" i="1"/>
  <c r="L204" i="1" l="1"/>
  <c r="K204" i="1"/>
  <c r="Q204" i="1" s="1"/>
  <c r="R204" i="1" s="1"/>
  <c r="L203" i="1" l="1"/>
  <c r="K203" i="1"/>
  <c r="Q203" i="1" s="1"/>
  <c r="R203" i="1" s="1"/>
  <c r="L202" i="1"/>
  <c r="K202" i="1"/>
  <c r="Q202" i="1" s="1"/>
  <c r="R202" i="1" s="1"/>
  <c r="L201" i="1" l="1"/>
  <c r="K201" i="1"/>
  <c r="Q201" i="1" s="1"/>
  <c r="R201" i="1" s="1"/>
  <c r="L188" i="1" l="1"/>
  <c r="K187" i="1"/>
  <c r="Q187" i="1" s="1"/>
  <c r="R187" i="1" s="1"/>
  <c r="K188" i="1"/>
  <c r="Q188" i="1" s="1"/>
  <c r="R188" i="1" s="1"/>
  <c r="L181" i="1" l="1"/>
  <c r="L182" i="1"/>
  <c r="L183" i="1"/>
  <c r="L184" i="1"/>
  <c r="L185" i="1"/>
  <c r="L186" i="1"/>
  <c r="K181" i="1"/>
  <c r="Q181" i="1" s="1"/>
  <c r="R181" i="1" s="1"/>
  <c r="K182" i="1"/>
  <c r="Q182" i="1" s="1"/>
  <c r="R182" i="1" s="1"/>
  <c r="K183" i="1"/>
  <c r="Q183" i="1" s="1"/>
  <c r="R183" i="1" s="1"/>
  <c r="K184" i="1"/>
  <c r="Q184" i="1" s="1"/>
  <c r="R184" i="1" s="1"/>
  <c r="K185" i="1"/>
  <c r="Q185" i="1" s="1"/>
  <c r="R185" i="1" s="1"/>
  <c r="K186" i="1"/>
  <c r="Q186" i="1" s="1"/>
  <c r="R186" i="1" s="1"/>
  <c r="K180" i="1" l="1"/>
  <c r="Q180" i="1" s="1"/>
  <c r="R180" i="1" s="1"/>
  <c r="L180" i="1"/>
  <c r="K179" i="1" l="1"/>
  <c r="Q179" i="1" s="1"/>
  <c r="R179" i="1" s="1"/>
  <c r="L179" i="1"/>
  <c r="K178" i="1" l="1"/>
  <c r="Q178" i="1" s="1"/>
  <c r="R178" i="1" s="1"/>
  <c r="L178" i="1"/>
  <c r="K177" i="1"/>
  <c r="Q177" i="1" s="1"/>
  <c r="R177" i="1" s="1"/>
  <c r="L177" i="1"/>
  <c r="K176" i="1" l="1"/>
  <c r="Q176" i="1" s="1"/>
  <c r="R176" i="1" s="1"/>
  <c r="L176" i="1"/>
  <c r="L146" i="1" l="1"/>
  <c r="K146" i="1"/>
  <c r="Q146" i="1" s="1"/>
  <c r="R146" i="1" s="1"/>
  <c r="R143" i="1"/>
  <c r="L143" i="1"/>
  <c r="K143" i="1"/>
  <c r="R141" i="1"/>
  <c r="L141" i="1"/>
  <c r="L140" i="1"/>
  <c r="Q140" i="1" s="1"/>
  <c r="R140" i="1" s="1"/>
  <c r="L139" i="1"/>
  <c r="R139" i="1"/>
  <c r="L125" i="1"/>
  <c r="K126" i="1" l="1"/>
  <c r="Q126" i="1" s="1"/>
  <c r="R126" i="1" s="1"/>
  <c r="K175" i="1" l="1"/>
  <c r="Q175" i="1" s="1"/>
  <c r="R175" i="1" s="1"/>
  <c r="L175" i="1"/>
  <c r="K174" i="1"/>
  <c r="Q174" i="1" s="1"/>
  <c r="R174" i="1" s="1"/>
  <c r="L174" i="1"/>
  <c r="K173" i="1"/>
  <c r="Q173" i="1" s="1"/>
  <c r="R173" i="1" s="1"/>
  <c r="L173" i="1"/>
  <c r="L172" i="1"/>
  <c r="K172" i="1"/>
  <c r="Q172" i="1" s="1"/>
  <c r="R172" i="1" s="1"/>
  <c r="Q171" i="1" l="1"/>
  <c r="R171" i="1" s="1"/>
  <c r="K170" i="1"/>
  <c r="Q170" i="1" s="1"/>
  <c r="R170" i="1" s="1"/>
  <c r="L170" i="1"/>
  <c r="K169" i="1"/>
  <c r="Q169" i="1" s="1"/>
  <c r="R169" i="1" s="1"/>
  <c r="L169" i="1"/>
  <c r="K168" i="1" l="1"/>
  <c r="Q168" i="1" s="1"/>
  <c r="R168" i="1" s="1"/>
  <c r="L168" i="1"/>
  <c r="K167" i="1" l="1"/>
  <c r="Q167" i="1" s="1"/>
  <c r="R167" i="1" s="1"/>
  <c r="L167" i="1"/>
  <c r="K166" i="1" l="1"/>
  <c r="Q166" i="1" s="1"/>
  <c r="R166" i="1" s="1"/>
  <c r="L166" i="1"/>
  <c r="K165" i="1" l="1"/>
  <c r="Q165" i="1" s="1"/>
  <c r="R165" i="1" s="1"/>
  <c r="L165" i="1"/>
  <c r="K164" i="1"/>
  <c r="Q164" i="1" s="1"/>
  <c r="R164" i="1" s="1"/>
  <c r="L164" i="1"/>
  <c r="K163" i="1" l="1"/>
  <c r="Q163" i="1" s="1"/>
  <c r="R163" i="1" s="1"/>
  <c r="L163" i="1"/>
  <c r="K162" i="1" l="1"/>
  <c r="Q162" i="1" s="1"/>
  <c r="R162" i="1" s="1"/>
  <c r="L162" i="1"/>
  <c r="K161" i="1" l="1"/>
  <c r="Q161" i="1" s="1"/>
  <c r="R161" i="1" s="1"/>
  <c r="L161" i="1"/>
  <c r="K160" i="1"/>
  <c r="Q160" i="1" s="1"/>
  <c r="R160" i="1" s="1"/>
  <c r="L160" i="1"/>
  <c r="K159" i="1"/>
  <c r="Q159" i="1" s="1"/>
  <c r="R159" i="1" s="1"/>
  <c r="L159" i="1"/>
  <c r="K158" i="1" l="1"/>
  <c r="Q158" i="1" s="1"/>
  <c r="L158" i="1"/>
  <c r="Q157" i="1"/>
  <c r="L157" i="1"/>
  <c r="R157" i="1" l="1"/>
  <c r="R158" i="1"/>
  <c r="L156" i="1"/>
  <c r="K156" i="1"/>
  <c r="Q156" i="1" s="1"/>
  <c r="R156" i="1" s="1"/>
  <c r="L155" i="1"/>
  <c r="K155" i="1"/>
  <c r="Q155" i="1" s="1"/>
  <c r="R155" i="1" s="1"/>
  <c r="L154" i="1"/>
  <c r="K154" i="1"/>
  <c r="Q154" i="1" s="1"/>
  <c r="R154" i="1" s="1"/>
  <c r="L153" i="1"/>
  <c r="K153" i="1"/>
  <c r="Q153" i="1" s="1"/>
  <c r="R153" i="1" s="1"/>
  <c r="L152" i="1"/>
  <c r="K152" i="1"/>
  <c r="Q152" i="1" s="1"/>
  <c r="R152" i="1" s="1"/>
  <c r="L151" i="1"/>
  <c r="K151" i="1"/>
  <c r="Q151" i="1" s="1"/>
  <c r="R151" i="1" s="1"/>
  <c r="L150" i="1"/>
  <c r="K150" i="1"/>
  <c r="Q150" i="1" s="1"/>
  <c r="R150" i="1" s="1"/>
  <c r="L149" i="1"/>
  <c r="K149" i="1"/>
  <c r="Q149" i="1" s="1"/>
  <c r="R149" i="1" s="1"/>
  <c r="L148" i="1"/>
  <c r="Q148" i="1"/>
  <c r="R148" i="1" s="1"/>
  <c r="L147" i="1"/>
  <c r="K147" i="1"/>
  <c r="Q147" i="1" s="1"/>
  <c r="R147" i="1" s="1"/>
  <c r="L145" i="1" l="1"/>
  <c r="K145" i="1"/>
  <c r="Q145" i="1" s="1"/>
  <c r="R145" i="1" s="1"/>
  <c r="L138" i="1" l="1"/>
  <c r="K138" i="1"/>
  <c r="Q138" i="1" s="1"/>
  <c r="R138" i="1" s="1"/>
  <c r="R142" i="1"/>
  <c r="K144" i="1" l="1"/>
  <c r="R144" i="1" s="1"/>
  <c r="L144" i="1"/>
  <c r="K137" i="1" l="1"/>
  <c r="Q137" i="1" s="1"/>
  <c r="R137" i="1" s="1"/>
  <c r="L137" i="1"/>
  <c r="K136" i="1" l="1"/>
  <c r="Q136" i="1" s="1"/>
  <c r="R136" i="1" s="1"/>
  <c r="L136" i="1"/>
  <c r="K135" i="1" l="1"/>
  <c r="Q135" i="1" s="1"/>
  <c r="R135" i="1" s="1"/>
  <c r="L135" i="1"/>
  <c r="K134" i="1"/>
  <c r="Q134" i="1" s="1"/>
  <c r="R134" i="1" s="1"/>
  <c r="L134" i="1"/>
  <c r="K133" i="1" l="1"/>
  <c r="Q133" i="1" s="1"/>
  <c r="R133" i="1" s="1"/>
  <c r="L133" i="1"/>
  <c r="K132" i="1"/>
  <c r="Q132" i="1" s="1"/>
  <c r="R132" i="1" s="1"/>
  <c r="L132" i="1"/>
  <c r="R131" i="1"/>
  <c r="K131" i="1"/>
  <c r="L131" i="1"/>
  <c r="L130" i="1"/>
  <c r="K130" i="1"/>
  <c r="Q130" i="1" s="1"/>
  <c r="R130" i="1" s="1"/>
  <c r="Q129" i="1"/>
  <c r="R129" i="1" s="1"/>
  <c r="L129" i="1"/>
  <c r="Q128" i="1" l="1"/>
  <c r="R128" i="1" s="1"/>
  <c r="L128" i="1"/>
  <c r="R127" i="1" l="1"/>
  <c r="L126" i="1" l="1"/>
  <c r="K125" i="1" l="1"/>
  <c r="Q125" i="1" l="1"/>
  <c r="R125" i="1" s="1"/>
  <c r="K124" i="1"/>
  <c r="Q124" i="1" l="1"/>
  <c r="R124" i="1" s="1"/>
  <c r="K123" i="1"/>
  <c r="L123" i="1"/>
  <c r="Q123" i="1" l="1"/>
  <c r="R123" i="1" s="1"/>
  <c r="L122" i="1"/>
  <c r="K122" i="1"/>
  <c r="Q122" i="1" l="1"/>
  <c r="R122" i="1" s="1"/>
  <c r="L121" i="1"/>
  <c r="K121" i="1"/>
  <c r="Q121" i="1" s="1"/>
  <c r="R121" i="1" l="1"/>
  <c r="K119" i="1"/>
  <c r="Q119" i="1" s="1"/>
  <c r="R119" i="1" s="1"/>
  <c r="L119" i="1"/>
  <c r="K118" i="1"/>
  <c r="Q118" i="1" s="1"/>
  <c r="R118" i="1" s="1"/>
  <c r="L118" i="1"/>
  <c r="K117" i="1" l="1"/>
  <c r="Q117" i="1" s="1"/>
  <c r="R117" i="1" s="1"/>
  <c r="K116" i="1" l="1"/>
  <c r="Q116" i="1" s="1"/>
  <c r="R116" i="1" s="1"/>
  <c r="L116" i="1"/>
  <c r="K115" i="1" l="1"/>
  <c r="Q115" i="1" s="1"/>
  <c r="R115" i="1" s="1"/>
  <c r="L115" i="1"/>
  <c r="K114" i="1" l="1"/>
  <c r="Q114" i="1" s="1"/>
  <c r="R114" i="1" s="1"/>
  <c r="L114" i="1"/>
  <c r="K113" i="1" l="1"/>
  <c r="Q113" i="1" s="1"/>
  <c r="R113" i="1" s="1"/>
  <c r="L113" i="1"/>
  <c r="K112" i="1"/>
  <c r="Q112" i="1" s="1"/>
  <c r="R112" i="1" s="1"/>
  <c r="L112" i="1"/>
  <c r="K111" i="1" l="1"/>
  <c r="L111" i="1" l="1"/>
  <c r="Q111" i="1" l="1"/>
  <c r="R111" i="1" s="1"/>
  <c r="L109" i="1" l="1"/>
  <c r="L110" i="1"/>
  <c r="L108" i="1"/>
  <c r="K110" i="1"/>
  <c r="R110" i="1" s="1"/>
  <c r="K108" i="1"/>
  <c r="Q108" i="1" s="1"/>
  <c r="R108" i="1" s="1"/>
  <c r="K109" i="1"/>
  <c r="R109" i="1" s="1"/>
  <c r="L107" i="1"/>
  <c r="K107" i="1"/>
  <c r="R107" i="1" s="1"/>
  <c r="Q106" i="1" l="1"/>
  <c r="R106" i="1" s="1"/>
  <c r="Q105" i="1"/>
  <c r="R105" i="1" l="1"/>
  <c r="L104" i="1"/>
  <c r="K104" i="1"/>
  <c r="R104" i="1"/>
  <c r="K103" i="1"/>
  <c r="Q103" i="1" s="1"/>
  <c r="R103" i="1" s="1"/>
  <c r="L103" i="1"/>
  <c r="L102" i="1"/>
  <c r="K102" i="1"/>
  <c r="R102" i="1" s="1"/>
  <c r="K101" i="1" l="1"/>
  <c r="Q101" i="1" s="1"/>
  <c r="R101" i="1" s="1"/>
  <c r="K100" i="1"/>
  <c r="Q100" i="1" s="1"/>
  <c r="R100" i="1" s="1"/>
  <c r="L100" i="1"/>
  <c r="K99" i="1"/>
  <c r="Q99" i="1" s="1"/>
  <c r="R99" i="1" s="1"/>
  <c r="L99" i="1"/>
  <c r="L98" i="1"/>
  <c r="K98" i="1"/>
  <c r="Q98" i="1" s="1"/>
  <c r="R98" i="1" s="1"/>
  <c r="R96" i="1"/>
  <c r="K97" i="1"/>
  <c r="Q97" i="1" s="1"/>
  <c r="R97" i="1" s="1"/>
  <c r="L97" i="1"/>
  <c r="L96" i="1"/>
  <c r="K96" i="1"/>
  <c r="L95" i="1"/>
  <c r="K95" i="1"/>
  <c r="Q95" i="1" s="1"/>
  <c r="R95" i="1" s="1"/>
  <c r="Q94" i="1"/>
  <c r="R94" i="1" s="1"/>
  <c r="Q93" i="1"/>
  <c r="R93" i="1" s="1"/>
  <c r="K92" i="1" l="1"/>
  <c r="Q92" i="1" s="1"/>
  <c r="R92" i="1" s="1"/>
  <c r="L92" i="1"/>
  <c r="K91" i="1" l="1"/>
  <c r="Q91" i="1" s="1"/>
  <c r="R91" i="1" s="1"/>
  <c r="L91" i="1"/>
  <c r="L90" i="1" l="1"/>
  <c r="K90" i="1"/>
  <c r="Q90" i="1" s="1"/>
  <c r="R90" i="1" l="1"/>
  <c r="K89" i="1"/>
  <c r="Q89" i="1" s="1"/>
  <c r="R89" i="1" s="1"/>
  <c r="L89" i="1"/>
  <c r="L81" i="1" l="1"/>
  <c r="L82" i="1"/>
  <c r="L83" i="1"/>
  <c r="L84" i="1"/>
  <c r="L85" i="1"/>
  <c r="L86" i="1"/>
  <c r="L87" i="1"/>
  <c r="L88" i="1"/>
  <c r="L80" i="1"/>
  <c r="K81" i="1"/>
  <c r="Q81" i="1" s="1"/>
  <c r="R81" i="1" s="1"/>
  <c r="K82" i="1"/>
  <c r="Q82" i="1" s="1"/>
  <c r="R82" i="1" s="1"/>
  <c r="K83" i="1"/>
  <c r="Q83" i="1" s="1"/>
  <c r="R83" i="1" s="1"/>
  <c r="K84" i="1"/>
  <c r="Q84" i="1" s="1"/>
  <c r="R84" i="1" s="1"/>
  <c r="K85" i="1"/>
  <c r="Q85" i="1" s="1"/>
  <c r="R85" i="1" s="1"/>
  <c r="K86" i="1"/>
  <c r="Q86" i="1" s="1"/>
  <c r="R86" i="1" s="1"/>
  <c r="K87" i="1"/>
  <c r="Q87" i="1" s="1"/>
  <c r="R87" i="1" s="1"/>
  <c r="K88" i="1"/>
  <c r="Q88" i="1" s="1"/>
  <c r="R88" i="1" s="1"/>
  <c r="K80" i="1"/>
  <c r="Q80" i="1" s="1"/>
  <c r="R80" i="1" s="1"/>
  <c r="Q79" i="1"/>
  <c r="R79" i="1" s="1"/>
  <c r="K78" i="1"/>
  <c r="Q78" i="1" s="1"/>
  <c r="R78" i="1" s="1"/>
  <c r="L78" i="1"/>
  <c r="L77" i="1"/>
  <c r="K77" i="1"/>
  <c r="Q77" i="1" s="1"/>
  <c r="R77" i="1" s="1"/>
  <c r="L76" i="1"/>
  <c r="Q76" i="1"/>
  <c r="R76" i="1" s="1"/>
  <c r="Q75" i="1"/>
  <c r="R75" i="1" s="1"/>
  <c r="L75" i="1"/>
  <c r="L74" i="1"/>
  <c r="K74" i="1"/>
  <c r="Q74" i="1" s="1"/>
  <c r="R74" i="1" s="1"/>
  <c r="Q70" i="1" l="1"/>
  <c r="K68" i="1" l="1"/>
  <c r="Q68" i="1" s="1"/>
  <c r="R68" i="1" s="1"/>
  <c r="L66" i="1"/>
  <c r="K66" i="1"/>
  <c r="Q66" i="1" s="1"/>
  <c r="R66" i="1" s="1"/>
  <c r="L65" i="1"/>
  <c r="K65" i="1"/>
  <c r="Q65" i="1" s="1"/>
  <c r="R65" i="1" s="1"/>
  <c r="K73" i="1"/>
  <c r="Q73" i="1" s="1"/>
  <c r="R73" i="1" s="1"/>
  <c r="L72" i="1" l="1"/>
  <c r="K72" i="1"/>
  <c r="Q72" i="1" s="1"/>
  <c r="R72" i="1" s="1"/>
  <c r="K71" i="1" l="1"/>
  <c r="Q71" i="1" s="1"/>
  <c r="R71" i="1" s="1"/>
  <c r="R70" i="1" l="1"/>
  <c r="L69" i="1" l="1"/>
  <c r="K69" i="1"/>
  <c r="Q69" i="1" s="1"/>
  <c r="R69" i="1" s="1"/>
  <c r="L67" i="1" l="1"/>
  <c r="K67" i="1"/>
  <c r="Q67" i="1" s="1"/>
  <c r="R67" i="1" s="1"/>
  <c r="Q64" i="1" l="1"/>
  <c r="R64" i="1" s="1"/>
  <c r="Q61" i="1" l="1"/>
  <c r="L63" i="1"/>
  <c r="L62" i="1"/>
  <c r="K63" i="1"/>
  <c r="Q63" i="1" s="1"/>
  <c r="R63" i="1" s="1"/>
  <c r="K62" i="1"/>
  <c r="Q62" i="1" s="1"/>
  <c r="R62" i="1" s="1"/>
  <c r="Q58" i="1" l="1"/>
  <c r="R58" i="1" s="1"/>
  <c r="Q59" i="1"/>
  <c r="R59" i="1" s="1"/>
  <c r="Q60" i="1"/>
  <c r="R60" i="1" s="1"/>
  <c r="R61" i="1"/>
  <c r="Q57" i="1"/>
  <c r="L59" i="1"/>
  <c r="L60" i="1"/>
  <c r="L61" i="1"/>
  <c r="L58" i="1"/>
  <c r="L55" i="1" l="1"/>
  <c r="K55" i="1"/>
  <c r="Q55" i="1" s="1"/>
  <c r="R55" i="1" s="1"/>
  <c r="R57" i="1" l="1"/>
  <c r="Q56" i="1"/>
  <c r="R56" i="1" s="1"/>
  <c r="L57" i="1"/>
  <c r="L56" i="1"/>
  <c r="Q52" i="1" l="1"/>
  <c r="Q39" i="1" l="1"/>
  <c r="R51" i="1"/>
  <c r="Q47" i="1" l="1"/>
  <c r="Q54" i="1" l="1"/>
  <c r="R54" i="1" s="1"/>
  <c r="Q53" i="1"/>
  <c r="R53" i="1" s="1"/>
  <c r="K54" i="1" l="1"/>
  <c r="Q46" i="1" l="1"/>
  <c r="Q48" i="1" l="1"/>
  <c r="Q49" i="1"/>
  <c r="Q50" i="1" l="1"/>
  <c r="R46" i="1" l="1"/>
  <c r="R47" i="1"/>
  <c r="R48" i="1"/>
  <c r="R49" i="1"/>
  <c r="R50" i="1"/>
  <c r="K52" i="1"/>
  <c r="R52" i="1" s="1"/>
  <c r="Q36" i="1" l="1"/>
  <c r="K51" i="1" l="1"/>
  <c r="K46" i="1" l="1"/>
  <c r="K50" i="1" l="1"/>
  <c r="K49" i="1" l="1"/>
  <c r="K47" i="1" l="1"/>
  <c r="Q43" i="1" l="1"/>
  <c r="Q44" i="1"/>
  <c r="R43" i="1" l="1"/>
  <c r="Q45" i="1"/>
  <c r="R45" i="1" s="1"/>
  <c r="R38" i="1" l="1"/>
  <c r="R39" i="1"/>
  <c r="R40" i="1"/>
  <c r="R41" i="1"/>
  <c r="R42" i="1"/>
  <c r="R44" i="1"/>
  <c r="R33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5" i="1"/>
  <c r="R36" i="1"/>
  <c r="R11" i="1"/>
  <c r="R10" i="1"/>
  <c r="Q37" i="1"/>
  <c r="R37" i="1" s="1"/>
  <c r="Q34" i="1" l="1"/>
  <c r="R34" i="1" s="1"/>
  <c r="R4" i="1" l="1"/>
  <c r="R6" i="1"/>
  <c r="R7" i="1"/>
  <c r="R8" i="1"/>
  <c r="R9" i="1"/>
  <c r="R3" i="1"/>
  <c r="R925" i="1"/>
</calcChain>
</file>

<file path=xl/sharedStrings.xml><?xml version="1.0" encoding="utf-8"?>
<sst xmlns="http://schemas.openxmlformats.org/spreadsheetml/2006/main" count="9526" uniqueCount="3764">
  <si>
    <t>DITTA DISTRIBUTRICE</t>
  </si>
  <si>
    <t>FABRAZYME IV 1 FL 35 MF</t>
  </si>
  <si>
    <t>SANOFI SPA</t>
  </si>
  <si>
    <t>ZEJULA*56 CPS 100 MG</t>
  </si>
  <si>
    <t>TESARO BIO ITALY</t>
  </si>
  <si>
    <t>INCYTE BIOSCIENCES ITALY S.r.l.</t>
  </si>
  <si>
    <t>€89,49 (15MG)</t>
  </si>
  <si>
    <t>VOTUBIA 30 CPR 3 MG</t>
  </si>
  <si>
    <t>96 CONF.</t>
  </si>
  <si>
    <t>VOSEVI 28 CPR 400+100+100 MG</t>
  </si>
  <si>
    <t>GILEAD SCIENCES SRL</t>
  </si>
  <si>
    <t>12 CONF.</t>
  </si>
  <si>
    <t>ONGENTYS *30CPS 50MG</t>
  </si>
  <si>
    <t>BIAL ITALIA SRL</t>
  </si>
  <si>
    <t>MERCK SERONO SPA</t>
  </si>
  <si>
    <t>ZINPLAVA*EV FL 40ML 25/MG/ML</t>
  </si>
  <si>
    <t>MSD ITALIA S.R.L.</t>
  </si>
  <si>
    <t>DUPIXENT *2SIR 300MG 2 ML</t>
  </si>
  <si>
    <t>VENCLYXTO*112 CPR RIV 100MG</t>
  </si>
  <si>
    <t>ABBVIE SRL</t>
  </si>
  <si>
    <t>VERZENIOS 100 MG 28 CP</t>
  </si>
  <si>
    <t>ELI LILLY SPA</t>
  </si>
  <si>
    <t>ERLEADA 60 MG - 112 CPR</t>
  </si>
  <si>
    <t>JANSSEN-CILAG S.p.A.</t>
  </si>
  <si>
    <t>LIBTAYO (CEMIPLIMAB)</t>
  </si>
  <si>
    <t>VYNDAQEL 30CPS 20MG</t>
  </si>
  <si>
    <t>PFIZER S.R.L.</t>
  </si>
  <si>
    <t>PROMIXIN NEBUL 30 MONOD 1MUI</t>
  </si>
  <si>
    <t>ZAMBON ITALIA SRL</t>
  </si>
  <si>
    <t>ICLUSIG 30 CPR RIV 15 MG FL 
ICLUSIG 30 CPR RIV 45 MG FL</t>
  </si>
  <si>
    <t>MAVENCLAD* 6 CPR 10 MG
MAVENCLAD* 1 CPR 10 MG</t>
  </si>
  <si>
    <t>NR. TRATTATIVA</t>
  </si>
  <si>
    <t>SCADENZA OFFERTA</t>
  </si>
  <si>
    <t>IMPORTO COMPLESSIVO DI OFFERTA</t>
  </si>
  <si>
    <t>CIG</t>
  </si>
  <si>
    <t>RICHIESTA DI PREVENTIVO FUORI MEPA</t>
  </si>
  <si>
    <t>8531031D7A</t>
  </si>
  <si>
    <t>8531048B82</t>
  </si>
  <si>
    <t>Z6A2F631A7</t>
  </si>
  <si>
    <t>Z632F631BA</t>
  </si>
  <si>
    <t>85310751CD</t>
  </si>
  <si>
    <t>85310805EC</t>
  </si>
  <si>
    <t>Z9A2F631D8</t>
  </si>
  <si>
    <t>ZB02F631E4</t>
  </si>
  <si>
    <t>ZD12F631F6</t>
  </si>
  <si>
    <t>Z442F63232</t>
  </si>
  <si>
    <t>PREVYMIS</t>
  </si>
  <si>
    <t>8533685BA1</t>
  </si>
  <si>
    <t>JULUCA</t>
  </si>
  <si>
    <t>VIIV HEALTHCARE SRL</t>
  </si>
  <si>
    <t>GLYXAMBI</t>
  </si>
  <si>
    <t>BOEHRINGER INGELHEIM ITALIA SPA</t>
  </si>
  <si>
    <t>85409907E9</t>
  </si>
  <si>
    <t>Z6A2F9C082</t>
  </si>
  <si>
    <t>XYREM 500 MG/ML</t>
  </si>
  <si>
    <t>UCB PHARMA SPA</t>
  </si>
  <si>
    <t>Z1B2FCD02E</t>
  </si>
  <si>
    <t>BAVENCIO 1 FL 10 ML</t>
  </si>
  <si>
    <t>85615427F5</t>
  </si>
  <si>
    <t>RICHIESTA ACQUISTO INVIATA AD ARIC</t>
  </si>
  <si>
    <t>Nota prot. nr. 106843 del 13/11/2020</t>
  </si>
  <si>
    <t>Nota prot. nr. 120364 del 15/12/2020</t>
  </si>
  <si>
    <t>Nota prot. nr. 111374 dell'01/12/2020</t>
  </si>
  <si>
    <t>termine prorogato al 21/12/2020</t>
  </si>
  <si>
    <t>In gara regione Lazio - no quantitativi per ASL Teramo</t>
  </si>
  <si>
    <t>PARTITA IVA</t>
  </si>
  <si>
    <t>00832400154</t>
  </si>
  <si>
    <t>PEC</t>
  </si>
  <si>
    <t>garesanofi@pec.it</t>
  </si>
  <si>
    <t>13987361006</t>
  </si>
  <si>
    <t>ufficiogaretesarobio@legalmail.it</t>
  </si>
  <si>
    <t>ufficiogareincyte@legalmail.it</t>
  </si>
  <si>
    <t>00737420158</t>
  </si>
  <si>
    <t>gare-ordini@pec.italfarmaco.com</t>
  </si>
  <si>
    <t>09600400965</t>
  </si>
  <si>
    <t>bialitalia@legalmail.it</t>
  </si>
  <si>
    <t>11187430159</t>
  </si>
  <si>
    <t>ufficiogaregilead@legalmail.it</t>
  </si>
  <si>
    <t>00880701008</t>
  </si>
  <si>
    <t>gare.merckserono@legalmail.it</t>
  </si>
  <si>
    <t>00887261006</t>
  </si>
  <si>
    <t>ufficiogare.msd@pec.it</t>
  </si>
  <si>
    <t>02645920592</t>
  </si>
  <si>
    <t xml:space="preserve">abbvie@pec.it.abbvie.com </t>
  </si>
  <si>
    <t>02707070963</t>
  </si>
  <si>
    <t xml:space="preserve">02774840595 </t>
  </si>
  <si>
    <t>02307520243</t>
  </si>
  <si>
    <t>ZITALIA.GOV-TAX@CERT.ZAMBONGROUP.COM</t>
  </si>
  <si>
    <t>03878140239</t>
  </si>
  <si>
    <t>viiv.ufficiogare@pec.it</t>
  </si>
  <si>
    <t>00421210485</t>
  </si>
  <si>
    <t>garebitspa@legalmail.it</t>
  </si>
  <si>
    <t>00471770016</t>
  </si>
  <si>
    <t>garejc@actaliscertymail.it</t>
  </si>
  <si>
    <t>DESERTA</t>
  </si>
  <si>
    <t>termine prorogato al 21/12/2020
DESERTA</t>
  </si>
  <si>
    <t>ATTO AGGIUDICAZIONE</t>
  </si>
  <si>
    <t>CUI</t>
  </si>
  <si>
    <t>Del. 180 del 02.02.2021</t>
  </si>
  <si>
    <t>AIMOVIG 140 MG</t>
  </si>
  <si>
    <t>garenovartisfarma@legalmail.it</t>
  </si>
  <si>
    <t xml:space="preserve">720 SIR </t>
  </si>
  <si>
    <t>Nota prot. nr. 1455 del 25/01/2021</t>
  </si>
  <si>
    <t>ONPATTRO * 1 FLACONCINO EV 5 ML 2 MG/ML</t>
  </si>
  <si>
    <t>ALNYLAM ITALY SRL</t>
  </si>
  <si>
    <t>ufficiogarealnylam@legalmail.it</t>
  </si>
  <si>
    <t>32 FL</t>
  </si>
  <si>
    <t>Nota prot. nr. 17601 del 29/01/2021</t>
  </si>
  <si>
    <t>8614908EF7</t>
  </si>
  <si>
    <t>XELJANZ* FL 56 CPR RIV 5 MG</t>
  </si>
  <si>
    <t>PFIZER SRL</t>
  </si>
  <si>
    <t>garepfizer@pec.it</t>
  </si>
  <si>
    <t>5936 CPR</t>
  </si>
  <si>
    <t>8615355FD7</t>
  </si>
  <si>
    <t>EMGALITY 120 MG</t>
  </si>
  <si>
    <t>gare_lilly@actaliscertymail.it</t>
  </si>
  <si>
    <t>600 FL</t>
  </si>
  <si>
    <t>Nota prot. nr. 23179 del 08/02/2021</t>
  </si>
  <si>
    <t>8623847FA9</t>
  </si>
  <si>
    <t>VERDE INDIOCIANINA 50 MF 5 FIALE</t>
  </si>
  <si>
    <t>A.M.P. SRL</t>
  </si>
  <si>
    <t>garepreventivi@pec.apmitaly.it</t>
  </si>
  <si>
    <t>Nota prot. nr.34048 del 25/02/2021</t>
  </si>
  <si>
    <t>ZC830B48F0</t>
  </si>
  <si>
    <t>IMPORTO COMPLESSIVO DI OFFERTA CON IVA</t>
  </si>
  <si>
    <t>Del. 444 del 04.03.2021</t>
  </si>
  <si>
    <t>NORDIC PHARMA SRL</t>
  </si>
  <si>
    <t>04516021005</t>
  </si>
  <si>
    <t>nordic_pharma_srl@legpec.it </t>
  </si>
  <si>
    <t>PIRAMAL CRITICAL CARE ITALIA SPA</t>
  </si>
  <si>
    <t>03981260239</t>
  </si>
  <si>
    <t>piramalitalia@legalmail.it </t>
  </si>
  <si>
    <t>MOLTENI FARMACEUTICI</t>
  </si>
  <si>
    <t>01286700487</t>
  </si>
  <si>
    <t>molteni.farmaceutici@legalmail.it</t>
  </si>
  <si>
    <t>FRESENIUS KABI ITALIA</t>
  </si>
  <si>
    <t>03524050238</t>
  </si>
  <si>
    <t>TENDER-IT@FKI-SRL.LEGALMAIL.IT</t>
  </si>
  <si>
    <t>MIFEGYNE 600MG</t>
  </si>
  <si>
    <t>FENTANEST 0,1 MG/2ML 5 FIALE 2 ML</t>
  </si>
  <si>
    <t>TEGLUTIK*OS SOSP FL 300ML 5MG/ML</t>
  </si>
  <si>
    <t>LEVOMETADONE CLORIDRATO</t>
  </si>
  <si>
    <t>VERSYLENE NACL 0,9 &amp; 500 ML 12 PZ</t>
  </si>
  <si>
    <t>1582355</t>
  </si>
  <si>
    <t>1582363</t>
  </si>
  <si>
    <t>1586292</t>
  </si>
  <si>
    <t>1588944</t>
  </si>
  <si>
    <t>Z2030343A8</t>
  </si>
  <si>
    <t>Z69305428C</t>
  </si>
  <si>
    <t>ZF0305F710</t>
  </si>
  <si>
    <t>ZA330632B5</t>
  </si>
  <si>
    <t>Z9A306CD28</t>
  </si>
  <si>
    <t>F00115590671202100003</t>
  </si>
  <si>
    <r>
      <t xml:space="preserve"> </t>
    </r>
    <r>
      <rPr>
        <b/>
        <sz val="18"/>
        <color rgb="FF000000"/>
        <rFont val="Arial Narrow"/>
        <family val="2"/>
      </rPr>
      <t>NR</t>
    </r>
  </si>
  <si>
    <t>Nota prot. nr. _______ chiedere segreteria</t>
  </si>
  <si>
    <t>OFEV</t>
  </si>
  <si>
    <t>Nota prot. nr. 19452 del 02.02.2021</t>
  </si>
  <si>
    <t>G00797</t>
  </si>
  <si>
    <t>RILUZOLO</t>
  </si>
  <si>
    <t>RdO 2753186</t>
  </si>
  <si>
    <t>REVOCATA. La ditta aggiudicataria della gara regionale ha di nuovo la disponibilità del farmaco</t>
  </si>
  <si>
    <t>REVOCATA</t>
  </si>
  <si>
    <t>BEVACIZUMAB</t>
  </si>
  <si>
    <t>Nota prot. nr. 44059 del 12.03.2021</t>
  </si>
  <si>
    <t>RdO 2754362</t>
  </si>
  <si>
    <t>863571731C</t>
  </si>
  <si>
    <t>AJOVY 1 SIRINGA PRERIEMPITA 225 MG/1,5 ML</t>
  </si>
  <si>
    <t>11654150157</t>
  </si>
  <si>
    <t>tevaitalia@pec.tevacert.it</t>
  </si>
  <si>
    <t>Nota prot. nr. 45996 del 17.03.2021</t>
  </si>
  <si>
    <t>ESPEROCT 200 UI</t>
  </si>
  <si>
    <t>1638874</t>
  </si>
  <si>
    <t>NOVO NORDISK SPA</t>
  </si>
  <si>
    <t>03918040589</t>
  </si>
  <si>
    <t>192 SIRINGHE</t>
  </si>
  <si>
    <t>JIVI FL 2000 UI + SIR 2,5 ML</t>
  </si>
  <si>
    <t>BAYER S.P.A.</t>
  </si>
  <si>
    <t>05849130157</t>
  </si>
  <si>
    <t>legalerappresentante@bayerspa.legalmail.it</t>
  </si>
  <si>
    <t>PECFENT*SPR NAS 4FLC 400MCG/D</t>
  </si>
  <si>
    <t>ALUNBRIG 180 MG 28 CPR</t>
  </si>
  <si>
    <t>JALUROST ORALGEL 15 STICK PACK</t>
  </si>
  <si>
    <t>MUCOCLEAR 3%</t>
  </si>
  <si>
    <t>MOLTENI SPA</t>
  </si>
  <si>
    <t>TAKEDA ITALIA SPA</t>
  </si>
  <si>
    <t>00696360155</t>
  </si>
  <si>
    <t>takeda_italia_rm@pec.it</t>
  </si>
  <si>
    <t>PRINCEPS SRL</t>
  </si>
  <si>
    <t>02267950042</t>
  </si>
  <si>
    <t>princeps@pec.it</t>
  </si>
  <si>
    <t>NEUPHARMA SRL</t>
  </si>
  <si>
    <t>11846301007</t>
  </si>
  <si>
    <t>neupharma@pec.fastmail.it</t>
  </si>
  <si>
    <t>ZC630E23D4</t>
  </si>
  <si>
    <t>ZB830E35A0</t>
  </si>
  <si>
    <t xml:space="preserve">Z3D30F7571 </t>
  </si>
  <si>
    <t>ZCC3102154</t>
  </si>
  <si>
    <t>ZB33102465</t>
  </si>
  <si>
    <t>BEOVU SIRINGA PRERIEMPITA</t>
  </si>
  <si>
    <t>02385200122</t>
  </si>
  <si>
    <t>NOVARTIS FARMA SPA</t>
  </si>
  <si>
    <t>1636107</t>
  </si>
  <si>
    <t>8669967B18</t>
  </si>
  <si>
    <t>TEVA ITALIA SRL</t>
  </si>
  <si>
    <t>Z3430FDDE3</t>
  </si>
  <si>
    <t>CREONIPE 420 MG 35.000 UI CPS RIGIDE</t>
  </si>
  <si>
    <t>MYLAN ITALIA SRL</t>
  </si>
  <si>
    <t>02789580590</t>
  </si>
  <si>
    <t>MYLAN.GARE@LEGALMAIL.IT</t>
  </si>
  <si>
    <t>Z8E31263C3</t>
  </si>
  <si>
    <t>ACIDO CHENODESOSSICOLICO LEADIANT 100 CPS</t>
  </si>
  <si>
    <t>LEADIANT BIOSCIENCES LIMITED</t>
  </si>
  <si>
    <t>GB214038154</t>
  </si>
  <si>
    <t xml:space="preserve">Z143126532 </t>
  </si>
  <si>
    <t>Nota prot. nr. 1345943 del 26.03.2021</t>
  </si>
  <si>
    <t>Nota prot. nr. 1345945 del 26.03.2021</t>
  </si>
  <si>
    <t>Nota prot. nr. 43683 del 12.03.2021</t>
  </si>
  <si>
    <t>Acquisto in affidamento per unico paziente attualmente in cura. Per successivi acquisti indagine di mercato e procedura.</t>
  </si>
  <si>
    <t>PREZZO UNITARIO A BASE D'ASTA DA NON PUBBLICARE</t>
  </si>
  <si>
    <t>BASE D'ASTA DA NON PUBBLICARE</t>
  </si>
  <si>
    <t>1658777</t>
  </si>
  <si>
    <t>COLFINAIR * NEBUL 56 MONOD. 2 MUI</t>
  </si>
  <si>
    <t>1659499</t>
  </si>
  <si>
    <t>VANTOBRA * INAL. 56 F 170 MG 1,7 ML</t>
  </si>
  <si>
    <t>1659500</t>
  </si>
  <si>
    <t>STEGLATRO * 28 CPR RIV 15 MG E 5 MG</t>
  </si>
  <si>
    <t>1659502</t>
  </si>
  <si>
    <t>1658008</t>
  </si>
  <si>
    <t>Acquisto per il PO di S. Omero. Il precedente acquisto (nr. 29) era solo per il P.O. di Giulianova</t>
  </si>
  <si>
    <t>Vedi nr. 29</t>
  </si>
  <si>
    <t>Nota prot. nr. 56756 del 07.04.2021</t>
  </si>
  <si>
    <t>AMGEN SRL A SOCIO UNICO</t>
  </si>
  <si>
    <t>10051170156</t>
  </si>
  <si>
    <t>ufficiogare@amgen.com</t>
  </si>
  <si>
    <t>Del. 693 del 09.04.2021</t>
  </si>
  <si>
    <t>Del. 694 del 09.04.2021</t>
  </si>
  <si>
    <t>ILUMETRI 1 IR 100 MG/1 ML</t>
  </si>
  <si>
    <t>ALMIRALL SPA</t>
  </si>
  <si>
    <t>06037901003</t>
  </si>
  <si>
    <t>almirall@legalmail.it</t>
  </si>
  <si>
    <t>ZF731586A2</t>
  </si>
  <si>
    <t>Z6C313FE3D</t>
  </si>
  <si>
    <t>Z85313FE1D</t>
  </si>
  <si>
    <t>Z17313FDE1</t>
  </si>
  <si>
    <t>869496501C</t>
  </si>
  <si>
    <t>ufficiogarenovonordisk@pec.it</t>
  </si>
  <si>
    <t>FARMACIE CHE HANNO COMUNICATO I FABBISOGNI</t>
  </si>
  <si>
    <t>FLUREKAIN 1,25 MG/ML + 3MG/ML</t>
  </si>
  <si>
    <t>SANTEN ITALY SRL</t>
  </si>
  <si>
    <t>08747570961</t>
  </si>
  <si>
    <t>garesanten@legalmail.it</t>
  </si>
  <si>
    <t>TERAMO</t>
  </si>
  <si>
    <t>1671259</t>
  </si>
  <si>
    <t>ZA13163291</t>
  </si>
  <si>
    <t>Nota prot. nr. 1359449 del 16.04.2021</t>
  </si>
  <si>
    <t>S. OMERO</t>
  </si>
  <si>
    <t>ZB8313D2FE</t>
  </si>
  <si>
    <t>Z433147D6F</t>
  </si>
  <si>
    <t>Del. 864 del 05.05.2021</t>
  </si>
  <si>
    <t>ODOMZO</t>
  </si>
  <si>
    <t>BRAFTOVI</t>
  </si>
  <si>
    <t>PIERRE FABRE PHARMA</t>
  </si>
  <si>
    <t>48 CONF</t>
  </si>
  <si>
    <t>24 CONF.</t>
  </si>
  <si>
    <t>S.OMERO</t>
  </si>
  <si>
    <t>Nota prot. nr. 77504 del 19.05.2021</t>
  </si>
  <si>
    <t>10128980157</t>
  </si>
  <si>
    <t>UFFICIO.APPALTI@PIERREFABREPHARMA.MAILCERT.IT</t>
  </si>
  <si>
    <t>1708596</t>
  </si>
  <si>
    <t>Z7031C85D7</t>
  </si>
  <si>
    <t>ZAB31C860E</t>
  </si>
  <si>
    <t>SUN PHARMA ITALIA SRL</t>
  </si>
  <si>
    <t>04974910962</t>
  </si>
  <si>
    <t>GARE.SUNPHARMA@PEC.IT</t>
  </si>
  <si>
    <t>GIULIANOVA</t>
  </si>
  <si>
    <t>1689545</t>
  </si>
  <si>
    <t>Z9E316BA0B</t>
  </si>
  <si>
    <t>RXULTI 2 MG 28 CPS
RXULTI 1 MG 28 CPS</t>
  </si>
  <si>
    <t>MINOCYCLINE HCL 100 MG 10 FIALE</t>
  </si>
  <si>
    <t>MEGAMILBEDOCE 2 ML 10 AMP.</t>
  </si>
  <si>
    <t>GLUCOGEL 25GR 3 TUBI</t>
  </si>
  <si>
    <t>OTSUKA PHARMACEUTICAL SRL</t>
  </si>
  <si>
    <t>06516000962</t>
  </si>
  <si>
    <t>customerservice.otsuka@legalmail.it</t>
  </si>
  <si>
    <t>UNIPHARMA SA</t>
  </si>
  <si>
    <t>CHE106883221</t>
  </si>
  <si>
    <t>unipharma@pec.unipharmapec.it</t>
  </si>
  <si>
    <t>OTTOPHARMA S.R.L.</t>
  </si>
  <si>
    <t>02457060032</t>
  </si>
  <si>
    <t>ottopharma@legalmail.it</t>
  </si>
  <si>
    <t>50 conf
30 conf</t>
  </si>
  <si>
    <t>€ 21,95
€ 7,84</t>
  </si>
  <si>
    <t>Z783161BC0</t>
  </si>
  <si>
    <t>Z97315FFD4</t>
  </si>
  <si>
    <t>ZB631AD0CA</t>
  </si>
  <si>
    <t>Z3C31ACF48</t>
  </si>
  <si>
    <t>Del. 1024 del 31.05.2021</t>
  </si>
  <si>
    <t>86077457E1</t>
  </si>
  <si>
    <t>DALVIK 60 CAPSULE</t>
  </si>
  <si>
    <t xml:space="preserve">neupharma@pec.fastmail.it </t>
  </si>
  <si>
    <t>URIACH ITALY SRL</t>
  </si>
  <si>
    <t>02571991203</t>
  </si>
  <si>
    <t>info@pec.uriachitaly.com</t>
  </si>
  <si>
    <t>Z5731EB3DA</t>
  </si>
  <si>
    <t>Z863215C38</t>
  </si>
  <si>
    <t>ZD03278CFE</t>
  </si>
  <si>
    <t>IPSEN SPA</t>
  </si>
  <si>
    <t>07161740159</t>
  </si>
  <si>
    <t>20
20</t>
  </si>
  <si>
    <t>€ 607,05
€ 655,15</t>
  </si>
  <si>
    <t>SPINRAZA * 1 FL 12 MG 5 ML 2,4 MG/ML</t>
  </si>
  <si>
    <t>POLIVY VILY 140.0 MG 1 IV</t>
  </si>
  <si>
    <t>ROCHE SPA</t>
  </si>
  <si>
    <t>00747170157</t>
  </si>
  <si>
    <t>3 FIALE</t>
  </si>
  <si>
    <t>ASTRAZENECA SPA</t>
  </si>
  <si>
    <t>Z0C3287A62</t>
  </si>
  <si>
    <t>DUPIXENT *1SIR 300MG 2 ML (ASMA GRAVE)
DUPIXENT *1SIR 200MG 1,14 ML (ASMA GRAVE)
DUPIXENT *1PEN 300MG 2 ML (POLIPOSI)</t>
  </si>
  <si>
    <t>TERAMO
S. OMERO</t>
  </si>
  <si>
    <t>343,67 (TUTTI I TIPI)</t>
  </si>
  <si>
    <t>8842064E07</t>
  </si>
  <si>
    <t>UROREC * 30 CPS 4 MG</t>
  </si>
  <si>
    <t>INNOVA PHARMA SPA</t>
  </si>
  <si>
    <t>ZBD328BCB8</t>
  </si>
  <si>
    <t>Farmaco ricompreso in gara edizione II ma con altri dosaggi</t>
  </si>
  <si>
    <t>ENTRESTO * 28 CPR RIV 24 MG + 26 MG
ENTRESTO * 28 CPR RIV 49 MG + 51 MG
ENTRESTO * 56 CPR RIV 49 MG + 51 MG
Entresto 97 mg/103 mg compresse rivestite con film</t>
  </si>
  <si>
    <t>20020
7980
61992
19992</t>
  </si>
  <si>
    <t>883328408F</t>
  </si>
  <si>
    <t>AIMOVIG * 1 PEN 140 MG 1 ML</t>
  </si>
  <si>
    <t>TUTTI  I PPOO</t>
  </si>
  <si>
    <t>Z023290FA9</t>
  </si>
  <si>
    <t xml:space="preserve">IALURIL PREFILL SIR + IALUADAPTE 50 ML </t>
  </si>
  <si>
    <t xml:space="preserve">Z4832A2B41 </t>
  </si>
  <si>
    <t>FP IDELVION 2000IE C.O. IT</t>
  </si>
  <si>
    <t>CSL BEHRING SPA</t>
  </si>
  <si>
    <t>02642020156</t>
  </si>
  <si>
    <t>ufficiogarecslbehring@legalmail.it</t>
  </si>
  <si>
    <t>88091547D8</t>
  </si>
  <si>
    <t>ibsaitalia@pec.it</t>
  </si>
  <si>
    <t>10616310156</t>
  </si>
  <si>
    <t>IBSA FARMACEUTICI ITALIA S.R.L.</t>
  </si>
  <si>
    <t>BIOGEN ITALIA SRL</t>
  </si>
  <si>
    <t>gare.biogen@pec.it</t>
  </si>
  <si>
    <t>03663160962</t>
  </si>
  <si>
    <t>8836244B37</t>
  </si>
  <si>
    <t>rochepharma@legalmail.it</t>
  </si>
  <si>
    <t>5 SIRINGHE</t>
  </si>
  <si>
    <t>145
66
100</t>
  </si>
  <si>
    <t>13206920152</t>
  </si>
  <si>
    <t xml:space="preserve">innovapharma@pec.innovapharma.it </t>
  </si>
  <si>
    <t>00735390155</t>
  </si>
  <si>
    <t>astrazeneca@pec.astrazeneca.it</t>
  </si>
  <si>
    <t>NOOTROPIL OS IV 12 F 3 GR 15 ML</t>
  </si>
  <si>
    <t>ZDD327DCF9</t>
  </si>
  <si>
    <t>DR.F.KOHLER CHEMIE
REFERENTE PER L'ITALIA ARTECH SRL</t>
  </si>
  <si>
    <t>02254810365</t>
  </si>
  <si>
    <t xml:space="preserve">legalmail@pec.artech-srl.com </t>
  </si>
  <si>
    <t>60
60</t>
  </si>
  <si>
    <t>75,90
110,00</t>
  </si>
  <si>
    <t>ZE632A4045</t>
  </si>
  <si>
    <t>HIZENTRA* SC 1 FL 10 ML 200 MG/ML
HIZENTRA* SC 1 FL 5 ML 200 MG/ML</t>
  </si>
  <si>
    <t>80
26</t>
  </si>
  <si>
    <t>€ 95,76
€ 47,88</t>
  </si>
  <si>
    <t>Z2C32A4024</t>
  </si>
  <si>
    <t>LEO PHARMA S.p.A.</t>
  </si>
  <si>
    <t>11271521004</t>
  </si>
  <si>
    <t>GARE.LEOPHARMA@LEGALMAIL.IT</t>
  </si>
  <si>
    <t>KYNTHEUM 2sir 1,5ml 140mg/ml</t>
  </si>
  <si>
    <t>ZC832A4007</t>
  </si>
  <si>
    <t>BRONCHITOL * INAL 280 CPS 40 MG + 2I</t>
  </si>
  <si>
    <t>CHIESI ITALIA SPA</t>
  </si>
  <si>
    <t>02944970348</t>
  </si>
  <si>
    <t>chiesiitalia@legalmail.it</t>
  </si>
  <si>
    <t>ATRI</t>
  </si>
  <si>
    <t>Z1632A4018</t>
  </si>
  <si>
    <t>Farmaco per pazienti affetti da fibrosi cistica</t>
  </si>
  <si>
    <t>NORDITROPIN NORDIFLEX * 1 PEN 5 MG
NORDITROPIN NORDIFLEX * 1 PEN 5 MG</t>
  </si>
  <si>
    <t>100
120</t>
  </si>
  <si>
    <t>€ 95,81
€ 287,37</t>
  </si>
  <si>
    <t>F00115590671202100022</t>
  </si>
  <si>
    <t>88581600E2</t>
  </si>
  <si>
    <t>VERKAZIA *120FL MONO COLL 1MG/ML</t>
  </si>
  <si>
    <t>Q10 UBIQUINOLO 100MG 30 CAPS</t>
  </si>
  <si>
    <t>ONCOTICE * 3 FL POLV 2 ML C TAPPO</t>
  </si>
  <si>
    <t>FLUOROURACILE TEVA IV FL 5 G</t>
  </si>
  <si>
    <t>VABOREM 1G 6 FLAC CO</t>
  </si>
  <si>
    <t>CERNEVIT</t>
  </si>
  <si>
    <t>VIRAMUNE SCIROPPO 240 ML 10MG/ML</t>
  </si>
  <si>
    <t>ENVARSUS DPC *60CPR 1 MG RP</t>
  </si>
  <si>
    <t>SKATTO Q10 GOCCE 60ML</t>
  </si>
  <si>
    <t>santenitaly@legalmail.it</t>
  </si>
  <si>
    <t>PHARMA NORD SRL</t>
  </si>
  <si>
    <t>02839860984</t>
  </si>
  <si>
    <t>pharmanordsrl@legalmail.it</t>
  </si>
  <si>
    <t>CODIFI SRL CONSORZIO STABILE PER LA DISTRIBUZIONE</t>
  </si>
  <si>
    <t>02344710484</t>
  </si>
  <si>
    <t>codifi@legalmail.it</t>
  </si>
  <si>
    <t>00907371009</t>
  </si>
  <si>
    <t>BOEHRINGER INGELHEIM S.p.A.</t>
  </si>
  <si>
    <t>Z5F3252E05</t>
  </si>
  <si>
    <t>ZBF325D224</t>
  </si>
  <si>
    <t xml:space="preserve">Z51325B47E </t>
  </si>
  <si>
    <t xml:space="preserve">Z043268430 </t>
  </si>
  <si>
    <t>ZAE32685E3</t>
  </si>
  <si>
    <t>Z30327C1F4</t>
  </si>
  <si>
    <t>ZE632837A4</t>
  </si>
  <si>
    <t>ZE13293923</t>
  </si>
  <si>
    <t>Z013295CD9</t>
  </si>
  <si>
    <t>SINGOLO ORDINATIVO</t>
  </si>
  <si>
    <t>1773751</t>
  </si>
  <si>
    <t>1775975</t>
  </si>
  <si>
    <t>LONSUFUR* 20 CPR RIV 15 MG +6,14 MG
LONSUFUR* 20 CPR RIV 20 MG +8,19 MG</t>
  </si>
  <si>
    <t>SERVIER ITALIA</t>
  </si>
  <si>
    <t>00924251002</t>
  </si>
  <si>
    <t>servier@pec.netgrs.it</t>
  </si>
  <si>
    <t>600
1250</t>
  </si>
  <si>
    <t>Z7032AF53A</t>
  </si>
  <si>
    <t>Del. 1370 del 05.08.2021</t>
  </si>
  <si>
    <t>Nota prot. nr.105268 del 03.08.2021</t>
  </si>
  <si>
    <t>Del. 1334 del 29.07.2021</t>
  </si>
  <si>
    <t>PREPIDIL GEL 1 SIR 2/MG/3 GR</t>
  </si>
  <si>
    <t>Z2432B4E8E</t>
  </si>
  <si>
    <t>MORFINA CLORIDRATO 10/MG/1ML FIALA V</t>
  </si>
  <si>
    <t xml:space="preserve">salfspa@legalmail.it </t>
  </si>
  <si>
    <t>00226250165</t>
  </si>
  <si>
    <t xml:space="preserve">Z3C32B5601 </t>
  </si>
  <si>
    <t>NETILDEX * COLL 20 FL 0,3 ML</t>
  </si>
  <si>
    <t>SIFI SPA</t>
  </si>
  <si>
    <t>00122890874</t>
  </si>
  <si>
    <t>sifispa@pec.sifigroup.com</t>
  </si>
  <si>
    <t>ZBD32BB97C</t>
  </si>
  <si>
    <t>FINO A MAGGIO 2023 - ALLINEATO CON GARA FARMACI III</t>
  </si>
  <si>
    <t>Z4F32C0D92</t>
  </si>
  <si>
    <t>MAVENCLAD* 1 CPR 10 MG</t>
  </si>
  <si>
    <t>Farmaco ricompreso in gara edizione III ma la confezione richiesta è da 1 cpr con AIC diverso rispetto a quello aggiudicato</t>
  </si>
  <si>
    <t>ZC132DA0E0</t>
  </si>
  <si>
    <t>BOSULIF 28 CPR 100 MG</t>
  </si>
  <si>
    <t>Z7632C7344</t>
  </si>
  <si>
    <t>LUMOXITI 1 MG 1 ML</t>
  </si>
  <si>
    <t>18 FL</t>
  </si>
  <si>
    <t>8877309B20</t>
  </si>
  <si>
    <t>2 CICLI</t>
  </si>
  <si>
    <t>Nel valore del CIG sono calcolati € 800,00 per importazione.
Farmaco di importazione per paziente autorizzato dalla direzione sanitaria del PO di S. Omero</t>
  </si>
  <si>
    <t>TALOFEN IM IV 6 FL 2 ML 25 MG</t>
  </si>
  <si>
    <t>Z7232D8A9A</t>
  </si>
  <si>
    <t>OMEPRAZOLO MY * INFUS 5 FL 40 MG</t>
  </si>
  <si>
    <t>Z3032D8880</t>
  </si>
  <si>
    <t>BONVIVA 1 SIR EV 3MG/3ML</t>
  </si>
  <si>
    <t>EUROMED SRL</t>
  </si>
  <si>
    <t xml:space="preserve">euromed.srl@pec.it </t>
  </si>
  <si>
    <t>05763890638</t>
  </si>
  <si>
    <t>Z7C32D8865</t>
  </si>
  <si>
    <t xml:space="preserve">NAVELBINE* 1 CPS 20 MG </t>
  </si>
  <si>
    <t>Farmaco inserito in gara Lazio - CIG esaurito</t>
  </si>
  <si>
    <t>Z2D32D88AC</t>
  </si>
  <si>
    <t>18 CF</t>
  </si>
  <si>
    <t>Z3432D7016</t>
  </si>
  <si>
    <t>RXULTI 1 MG 28 CPS</t>
  </si>
  <si>
    <t>COMUNICATA VARIAZIONE DEL PREZZO IN DATA 25/08/2021.
NUOVO PREZZO € 386,84</t>
  </si>
  <si>
    <t xml:space="preserve">gare.ucb@legalmail.it </t>
  </si>
  <si>
    <t>PYZINA 500 MG 120 TABS</t>
  </si>
  <si>
    <t xml:space="preserve">Z7632E24A2 </t>
  </si>
  <si>
    <t xml:space="preserve">Nel valore del CIG sono calcolati € 15,00 per importazione.
</t>
  </si>
  <si>
    <t>REPARIL GEL C.M.* 40G 2% + 5%</t>
  </si>
  <si>
    <t xml:space="preserve">ZAD32E4711 </t>
  </si>
  <si>
    <t>ESAPENT * 20 CPS 1 G</t>
  </si>
  <si>
    <t>Z2A32E4809</t>
  </si>
  <si>
    <t>IN GARA REGIONALE</t>
  </si>
  <si>
    <t>NO</t>
  </si>
  <si>
    <t>ACTIMAR FIALOIDI 15 FIALE DA 5 ML</t>
  </si>
  <si>
    <t>SI - LOTTO NR. 26</t>
  </si>
  <si>
    <t>LYNPARZA * 56 CPR RIV 100 MG</t>
  </si>
  <si>
    <t>PALONOSETRON FRE * 10 FL 250 MCG</t>
  </si>
  <si>
    <t>Ertugliflozin</t>
  </si>
  <si>
    <t>PRINCIPIO ATTIVO</t>
  </si>
  <si>
    <t xml:space="preserve"> promazina cloridrato </t>
  </si>
  <si>
    <t>riluzolo</t>
  </si>
  <si>
    <t>SI - LOTTO NR. 1340 EDIZIONE III</t>
  </si>
  <si>
    <t>SI - LOTTI 377 E 378 EDIZIONE III</t>
  </si>
  <si>
    <t>SI - LOTTO 831 EDIZIONE III</t>
  </si>
  <si>
    <t>LOTTO 495 EDIZIONE III MA SERVE CONFEZIONE DA 1 COMPRESSA</t>
  </si>
  <si>
    <t>SI - LOTTO 432 EDIZIONE III</t>
  </si>
  <si>
    <t>SI  - LOTTI NNRR.  129-130-131 EDIZIONE III</t>
  </si>
  <si>
    <t>LOTTO 229 EDIZIONE III ????</t>
  </si>
  <si>
    <t>SI - LOTTO NNRR. 603 E 680 EDIZIONE III</t>
  </si>
  <si>
    <t>LOTTO 1018 EDIZIONE III???</t>
  </si>
  <si>
    <t>SI - LOTTO 383 EDIZIONE IIICIG ESAURITO</t>
  </si>
  <si>
    <t>SI - LOTTO 1519 EDIZIONE III</t>
  </si>
  <si>
    <t>SI - LOTTO 1138 EDIZIONE III</t>
  </si>
  <si>
    <t>SI - LOTTI NNRR. 129 - 131 -131 EDIZIONE III</t>
  </si>
  <si>
    <t>SI - LOTTO 1302 EDIZIONE III</t>
  </si>
  <si>
    <t>LOTTO 37 EDIZIONE III????</t>
  </si>
  <si>
    <t>SI - LOTTO 644 EDIZIONE III</t>
  </si>
  <si>
    <t>CIG ESAURITO EDIZIONE III</t>
  </si>
  <si>
    <t>SI LOTTO NR. 564 EDIZIONE III</t>
  </si>
  <si>
    <t>Nota prot. nr. 118556 del 10/09/2021</t>
  </si>
  <si>
    <t>HIZENTRA*200 MG/ML 50 ML 10 F.LE</t>
  </si>
  <si>
    <t>50 FIALE CONFEZIONE DA 10 FIALE</t>
  </si>
  <si>
    <t>Z7B32FECEB</t>
  </si>
  <si>
    <t xml:space="preserve">Nel valore del CIG sono calcolati € 15,00 per importazione.
Il prodotto non è disponibile presso il fornitore CSL per carenza comunicata anche ad AIFA
</t>
  </si>
  <si>
    <t xml:space="preserve">8901218D74 </t>
  </si>
  <si>
    <t>ROACTEMRA * INF. FL 4 ML 20 MG/ML
ROACTEMRA * INF. FL 10 ML 20 MG/ML</t>
  </si>
  <si>
    <t>300
120</t>
  </si>
  <si>
    <t>103,43
258,56 €</t>
  </si>
  <si>
    <t>Farmaco inserito in Edizione III ma CIG incapiente perché utilizzato per i pazienti COVID</t>
  </si>
  <si>
    <t>F00115590671202100020</t>
  </si>
  <si>
    <t>KALYDECO 150 MG 28 CPR</t>
  </si>
  <si>
    <t>VERTEX PHARMACEUTICALS SRL</t>
  </si>
  <si>
    <t>08433930966</t>
  </si>
  <si>
    <t>vertexpharmaceuticalsitalysrl@legalmail.it</t>
  </si>
  <si>
    <t>140 CPR</t>
  </si>
  <si>
    <t>No, in attesa aggiudicazione gara regionale</t>
  </si>
  <si>
    <t>Farmaco per paziente determinato PO Teramo</t>
  </si>
  <si>
    <t>FARMACO INSERITO IN GARA REGIONALE FIBROSI CISTICA</t>
  </si>
  <si>
    <t>336 CPR</t>
  </si>
  <si>
    <t>Farmaco per paziente determinato PO Giulianova + S. Omero</t>
  </si>
  <si>
    <t>KAFTRIO 75 MG/50 MG/ 100 MG</t>
  </si>
  <si>
    <t>280 CPR</t>
  </si>
  <si>
    <t>672 CPR</t>
  </si>
  <si>
    <t>Z2332C2502</t>
  </si>
  <si>
    <t>VENETOCLAX</t>
  </si>
  <si>
    <t>OMEPRAZOLO</t>
  </si>
  <si>
    <t xml:space="preserve">ZE7330DECA </t>
  </si>
  <si>
    <t>Farmaco inserito in gara Edizione II lotto 14 ma CIG esaurito</t>
  </si>
  <si>
    <t>LOMUSTINE MEDAC - CECENU</t>
  </si>
  <si>
    <t xml:space="preserve">Z56330E2D9 </t>
  </si>
  <si>
    <t>40 CPS</t>
  </si>
  <si>
    <t>Farmaco di importazione</t>
  </si>
  <si>
    <t>Z6B331BF3B</t>
  </si>
  <si>
    <t>BETADINE 10% GARZE IMPREGNATE</t>
  </si>
  <si>
    <t>Iodopovidone</t>
  </si>
  <si>
    <t>Z30331C0FA</t>
  </si>
  <si>
    <t>PROLIXIN DECANOATO RET * 1 FL 25 MG</t>
  </si>
  <si>
    <t xml:space="preserve">flufenazina decanoato </t>
  </si>
  <si>
    <t>FLUORESCEINA SODICA MON * IV 10 F</t>
  </si>
  <si>
    <t>FLUORESCEINA SODICA</t>
  </si>
  <si>
    <t>MONICO SPA</t>
  </si>
  <si>
    <t>Z3233247D7</t>
  </si>
  <si>
    <t>CLOTIAPINA</t>
  </si>
  <si>
    <t xml:space="preserve">Z283324C02 </t>
  </si>
  <si>
    <t>UPTRAVI 600 MCG 60 CPR
UPTRAVI 800 MCG 60 CPR</t>
  </si>
  <si>
    <t>SELEXIPAG</t>
  </si>
  <si>
    <t>2 CONF
2 CONF</t>
  </si>
  <si>
    <t xml:space="preserve">Z2D3339AB7 </t>
  </si>
  <si>
    <t>ZD03339C7D</t>
  </si>
  <si>
    <t>DELTACORTENE 10 CPR 5 MG G.V.</t>
  </si>
  <si>
    <t>BRUNO FARMACEUTICI</t>
  </si>
  <si>
    <t>PREDNISONE</t>
  </si>
  <si>
    <t>SI, GARA EDIZIONE II LOTTI 741 E 742 MA CON DIVERSI AIC</t>
  </si>
  <si>
    <t>MIFEPRISTONE</t>
  </si>
  <si>
    <t>FARMACO INSERITO IN GARA REGIONALE FIBROSI CISTICA. CIG ANNULLATO</t>
  </si>
  <si>
    <t>AFFIDAMENTO DIRETTO</t>
  </si>
  <si>
    <t>00228550273</t>
  </si>
  <si>
    <t>monicospa@pec.monico.it</t>
  </si>
  <si>
    <t>medacpharma@pec.it</t>
  </si>
  <si>
    <t xml:space="preserve">11815361008 </t>
  </si>
  <si>
    <t>05038691001</t>
  </si>
  <si>
    <t>amministrazione@pec.brunofarmaceutici.it</t>
  </si>
  <si>
    <t>CANNABIDIOLO OLIO 100 ML</t>
  </si>
  <si>
    <t>FARMACIA DEL CORSO DR. PATRONI</t>
  </si>
  <si>
    <t>TUTTI I PPOO</t>
  </si>
  <si>
    <t xml:space="preserve">ZCE334DA9A </t>
  </si>
  <si>
    <t>FARMACO PER PAZIENTE CON MALATTIA RARA. AUTORIZZAZIONE CENTRO REGIONALE DI RIFERIMENTO.
PREPARAZIONE GALENICA</t>
  </si>
  <si>
    <t xml:space="preserve"> tacrolimus </t>
  </si>
  <si>
    <t xml:space="preserve">Fluorouracile </t>
  </si>
  <si>
    <t xml:space="preserve">glucosio (destrosio) 1-fosfato </t>
  </si>
  <si>
    <t>idroxocobalamina</t>
  </si>
  <si>
    <t xml:space="preserve">Binimetinib </t>
  </si>
  <si>
    <t>minociclina cloridrato</t>
  </si>
  <si>
    <t xml:space="preserve">Piracetam </t>
  </si>
  <si>
    <t>dinoprostone</t>
  </si>
  <si>
    <t>brexpiprazolo</t>
  </si>
  <si>
    <t>silodosina</t>
  </si>
  <si>
    <t>meropenem e vaborbactam</t>
  </si>
  <si>
    <t xml:space="preserve">Ciclosporina </t>
  </si>
  <si>
    <t>nevirapina</t>
  </si>
  <si>
    <t xml:space="preserve">tafamidis </t>
  </si>
  <si>
    <t>BARBESACLONE 100 MG 40 CPR</t>
  </si>
  <si>
    <t>BARBEXACLONE</t>
  </si>
  <si>
    <t>Z1B3351053</t>
  </si>
  <si>
    <t>pantoprazolo</t>
  </si>
  <si>
    <t xml:space="preserve">Z0C3351CF3 </t>
  </si>
  <si>
    <t>SI - INSERITO IN EDIZIONE II MA CIG SCADUTO. VISTO L'IMPORTO ESIGUO PRESO CIG FINO AL 31/12/2022</t>
  </si>
  <si>
    <t>DKD BUSTINE</t>
  </si>
  <si>
    <t>SILDENAFIL AUR * 4 CPR RIV 25 MG</t>
  </si>
  <si>
    <t>SILDENAFIL CITRATO</t>
  </si>
  <si>
    <t>06058020964</t>
  </si>
  <si>
    <t>aurobindo@legalmail.it</t>
  </si>
  <si>
    <t xml:space="preserve">ZBC335CBD9 </t>
  </si>
  <si>
    <t>NO - MA FATTA RDO PER LA FORNITURA ANNUALE</t>
  </si>
  <si>
    <t>EYLEA * INIET 1 SIR PRERIEMPITA 40 MG/ML</t>
  </si>
  <si>
    <t>aflibercept</t>
  </si>
  <si>
    <t>erenumab</t>
  </si>
  <si>
    <t xml:space="preserve">Fremanezumab </t>
  </si>
  <si>
    <t xml:space="preserve">Brigatinib </t>
  </si>
  <si>
    <t>avelumab</t>
  </si>
  <si>
    <t>SI - LOTTO 318 EDIZIONE III- INOLTRE FATTO AFFIDAMENTO CON ATTO INTERNO CIG 863571731C</t>
  </si>
  <si>
    <t>acido ibandronico</t>
  </si>
  <si>
    <t xml:space="preserve">Bosutinib </t>
  </si>
  <si>
    <t>encorafenib</t>
  </si>
  <si>
    <t xml:space="preserve">Mannitolo </t>
  </si>
  <si>
    <t>CUSTODIOL SACCHE 1000 ml e 2000 ml</t>
  </si>
  <si>
    <t>galcanezumab</t>
  </si>
  <si>
    <t>turoctocog alfa pegilato</t>
  </si>
  <si>
    <t>ossibuprocaina e fluoresceina</t>
  </si>
  <si>
    <t>empagliflozin e linagliptin</t>
  </si>
  <si>
    <t>immunoglobulina umana normale</t>
  </si>
  <si>
    <t>SI - AGGIUDICATO IN EDIZIONE III E FATTA RDO PER CARENZA DEL FARMACO SUL TERRITORIO NAZIONALE</t>
  </si>
  <si>
    <t>tildrakizumab</t>
  </si>
  <si>
    <t>IPSTYL DPC* SC 1 SIR 60 MG
IPSTYL DPC* SC 1 SIR 60 MG</t>
  </si>
  <si>
    <t xml:space="preserve">Dolutegravir + Rilpivirina </t>
  </si>
  <si>
    <t>brodalumab</t>
  </si>
  <si>
    <t>cemiplimab</t>
  </si>
  <si>
    <t>trifluridina e tipiracil</t>
  </si>
  <si>
    <t>olaparib</t>
  </si>
  <si>
    <t>cladribina</t>
  </si>
  <si>
    <t xml:space="preserve">Vinorelbine </t>
  </si>
  <si>
    <t>SOMATROPINA</t>
  </si>
  <si>
    <t>sonidegib</t>
  </si>
  <si>
    <t>fentanil</t>
  </si>
  <si>
    <t>polatuzumab vedotin</t>
  </si>
  <si>
    <t>letermovir</t>
  </si>
  <si>
    <t>nusinersen</t>
  </si>
  <si>
    <t>tobramicina</t>
  </si>
  <si>
    <t>abemaciclib</t>
  </si>
  <si>
    <t xml:space="preserve">sofosbuvir, velpatasvir e voxilaprevir </t>
  </si>
  <si>
    <t xml:space="preserve">Everolimus </t>
  </si>
  <si>
    <t>tofacitinib</t>
  </si>
  <si>
    <t xml:space="preserve">Sodio Oxibato </t>
  </si>
  <si>
    <t>niraparib</t>
  </si>
  <si>
    <t xml:space="preserve">Bezlotoxumab </t>
  </si>
  <si>
    <t>SI, IN GARA EDIZIONE II LOTTI 807-808-809</t>
  </si>
  <si>
    <t>CHIESTA CONFERMA DEL PRECEDENTE PREZZO DINO AL 31/12/2022</t>
  </si>
  <si>
    <t>E' IN GARA EDIZIONE III LOTTO 1027</t>
  </si>
  <si>
    <t>Nota prot. nr. 126142 dell'01.10.2021</t>
  </si>
  <si>
    <t>ENTUMIN OS GTT 10 ML 10 %
ENTUMIN 40 MG/4 ML SOLUZIONE INIETTABILE 10 FIALE 4 ML
ENTUMIN COMPRESSE - 30 CPR DA 40 MG</t>
  </si>
  <si>
    <t>2,004
7,523
4,90</t>
  </si>
  <si>
    <t>LYNPARZA * 56 CPR RIV 100 MG
LYNPARZA * 56 CPR RIV 150 MG</t>
  </si>
  <si>
    <t>TERAMO
S. OMERO
ATRI</t>
  </si>
  <si>
    <t>MAYZENT 0,25 12 CPR
MAYZENT 0,25 120 CPR
MAYZENT 2 MG 28 CPR</t>
  </si>
  <si>
    <t>SIPONIMOD</t>
  </si>
  <si>
    <t>1260 (0,25 MG)
420 (2 MG)</t>
  </si>
  <si>
    <t>€ 4,571
€ 4,571
€ 36,56786</t>
  </si>
  <si>
    <t>Farmaco per paziente autorizzato</t>
  </si>
  <si>
    <t>NO - ACQUISTO FATTO FINO AL 31/12/2022</t>
  </si>
  <si>
    <t>8937282E68</t>
  </si>
  <si>
    <t xml:space="preserve">CAPSULE DI IODIO 131 da
5 MCI 
10 MCI </t>
  </si>
  <si>
    <t>GE HEALTHCARE</t>
  </si>
  <si>
    <t>5
15</t>
  </si>
  <si>
    <t>€ 132
€ 116</t>
  </si>
  <si>
    <t>NO, IN GARA REGIONALE RADIOFARMACI</t>
  </si>
  <si>
    <t>Z9C336A7AC</t>
  </si>
  <si>
    <t>SI, IN GARA RADIOFARMACI</t>
  </si>
  <si>
    <t>Z0C336A814</t>
  </si>
  <si>
    <t>LEUCOKIT</t>
  </si>
  <si>
    <t>DATSCAN 5 MCI CY18</t>
  </si>
  <si>
    <t>Z84336AEEE</t>
  </si>
  <si>
    <t>Z6E336B0D8</t>
  </si>
  <si>
    <t>TETROFOSMINA</t>
  </si>
  <si>
    <t>HMPAO (CERETEC) 5 FLC</t>
  </si>
  <si>
    <t>ZAA336B154</t>
  </si>
  <si>
    <t>ORFADIN* 60 CPS 200 MG FL</t>
  </si>
  <si>
    <t>SWEDISH ORPHAN BIOVITRUM SRL</t>
  </si>
  <si>
    <t>60 CPR</t>
  </si>
  <si>
    <t>ZD3336D6DA</t>
  </si>
  <si>
    <t>Acquisto per un'unica confezione nelle more della conclusione della rdo indetta perché il farmaco non è unico</t>
  </si>
  <si>
    <t>COMETRIQ 20 MG</t>
  </si>
  <si>
    <t>CABOZANTINIB</t>
  </si>
  <si>
    <t>504 CPR</t>
  </si>
  <si>
    <t>ZE5336C622</t>
  </si>
  <si>
    <t>ALIMENTO A FINI SPECIALI PER PAZIENTE AFFETTO DA FIBROSI CISTICA</t>
  </si>
  <si>
    <t xml:space="preserve">Z963375880 </t>
  </si>
  <si>
    <t>DIACOMIT * FLC 60 CPS 500 MG
DIACOMIT * FLC 60 CPS 250 MG</t>
  </si>
  <si>
    <t>STRIPENTOLO</t>
  </si>
  <si>
    <t>BIODOCEX SAS FRANCIA</t>
  </si>
  <si>
    <t>s.buxon@biocodex.fr</t>
  </si>
  <si>
    <t xml:space="preserve">Z0F33773D8 </t>
  </si>
  <si>
    <t>Acquisto da ditta estera</t>
  </si>
  <si>
    <t>VALIDITA' DELL'OFFERTA PROROGATA FINO AL 31/12/2022</t>
  </si>
  <si>
    <t>RAVICTI 1 FL 25 ML 1,1 G/ML + ADATTATORE</t>
  </si>
  <si>
    <t xml:space="preserve">Z3B33812C6 </t>
  </si>
  <si>
    <t>Acquisto per paziente affetto da fibrosi cistica. Farmaco non presnete in gara arica fibrosi cistica</t>
  </si>
  <si>
    <t>SI - GARA EDIZIONE III</t>
  </si>
  <si>
    <t>Z423395F14</t>
  </si>
  <si>
    <t>FLORINEF 0,1 MG TAV</t>
  </si>
  <si>
    <t>FLUDROCORTISONE</t>
  </si>
  <si>
    <t>Preso CIG da € 10,00</t>
  </si>
  <si>
    <t>540
540</t>
  </si>
  <si>
    <t>ZC733886F2</t>
  </si>
  <si>
    <t>NUBRIVEO 56 CPR 25MG</t>
  </si>
  <si>
    <t>BRIVARACETAM</t>
  </si>
  <si>
    <t>TUTTE</t>
  </si>
  <si>
    <t>ZA43388751</t>
  </si>
  <si>
    <t>PENSTAPHO IM EV 1 G</t>
  </si>
  <si>
    <t>OXACILLINA</t>
  </si>
  <si>
    <t>01099110999</t>
  </si>
  <si>
    <t>alloga@legalmail.it</t>
  </si>
  <si>
    <t>Z66338864B</t>
  </si>
  <si>
    <t>ALLOGA ITALIA SRL</t>
  </si>
  <si>
    <t>PROPYCIL 50MG 60 COR</t>
  </si>
  <si>
    <t>Propiltiouracile</t>
  </si>
  <si>
    <t>ZB133885EB</t>
  </si>
  <si>
    <t>GLICOPIRRONIO BROMURO</t>
  </si>
  <si>
    <t>ZBC3388300</t>
  </si>
  <si>
    <t>HEMLIBRA * SC 30 MG/ML 1 ML</t>
  </si>
  <si>
    <t>HEMICIZUMAB</t>
  </si>
  <si>
    <t>89492155D7</t>
  </si>
  <si>
    <t>FARMACO INSERITO IN GARA EDIZIONE III LOTTO 19 MA IL CIG E' ESAURITO. VISTO L'IMPORTO ELEVATO NON E' STATO POSSIBILE ESTENDERE IL VECCHIO CIG</t>
  </si>
  <si>
    <t>SI - EDIZIONE III LOTTO 19</t>
  </si>
  <si>
    <t>CAPECITABINA</t>
  </si>
  <si>
    <t>CAPECITABINA 120 CPR 500 M</t>
  </si>
  <si>
    <t>Z26339983E</t>
  </si>
  <si>
    <t>SI - EDIZIONE III</t>
  </si>
  <si>
    <t>TRIMETON INIETTABILE 5 F 1 ML 10 MG</t>
  </si>
  <si>
    <t>CLORFENAMINA MALEATO</t>
  </si>
  <si>
    <t>LIBTAYO FL 350 MG</t>
  </si>
  <si>
    <t>8957440952</t>
  </si>
  <si>
    <t>Mitomicina</t>
  </si>
  <si>
    <t>8957423B4A</t>
  </si>
  <si>
    <t>VIDAZA 1 FL 100 MG</t>
  </si>
  <si>
    <t>azacitidina</t>
  </si>
  <si>
    <t>CELGENE ITALIA S.R.L.</t>
  </si>
  <si>
    <t>8957412239</t>
  </si>
  <si>
    <t>HOLOXAN EV 1000 MG</t>
  </si>
  <si>
    <t>ifosfamide</t>
  </si>
  <si>
    <t>BAXTER S.P.A.</t>
  </si>
  <si>
    <t>Z4C33A3C6B</t>
  </si>
  <si>
    <t>UROMITEXAN 15 FL 400 MG IV</t>
  </si>
  <si>
    <t>Mesna</t>
  </si>
  <si>
    <t>Z0633A3C2E</t>
  </si>
  <si>
    <t>ETOPOSIDE SANDOZ 1 FLC 100 MG 5 ML</t>
  </si>
  <si>
    <t>podofillotossina</t>
  </si>
  <si>
    <t>SANDOZ PRODOTTI FARMACEUTICI</t>
  </si>
  <si>
    <t>Z0C33A3BD6</t>
  </si>
  <si>
    <t>BAVENCIO 1 FL 10 ML 20 MG</t>
  </si>
  <si>
    <t>895739435E</t>
  </si>
  <si>
    <t>RIXATHON 2 FL 10 ML 10 MG</t>
  </si>
  <si>
    <t>rituximab</t>
  </si>
  <si>
    <t>895743987F</t>
  </si>
  <si>
    <t>TAGRISSO 80 MG 28 CPR</t>
  </si>
  <si>
    <t>osimertinib</t>
  </si>
  <si>
    <t>REVLIMID 10 MG</t>
  </si>
  <si>
    <t>lenalidomide</t>
  </si>
  <si>
    <t>8957493510</t>
  </si>
  <si>
    <t>895749785C</t>
  </si>
  <si>
    <t>SI- CIG INCAPIENTE</t>
  </si>
  <si>
    <t>Z9C33AD84E</t>
  </si>
  <si>
    <t>DIGIFAB FIALA 40 MG</t>
  </si>
  <si>
    <t>antitossina digitalica</t>
  </si>
  <si>
    <t>UNICO ACQUISTO</t>
  </si>
  <si>
    <t>Z6B33AD8D3</t>
  </si>
  <si>
    <t>DIAMOX FIALE 500 MG</t>
  </si>
  <si>
    <t>acetazolamide</t>
  </si>
  <si>
    <t>NELL'IMPORTO DEL CIG SONO CALCOLATE ANCHE LE SPESE DI TRASPORTO PARI AD € 20,00</t>
  </si>
  <si>
    <t>ACQUA PI FKI* 20 FL 10 ML</t>
  </si>
  <si>
    <t>Z4633B290E</t>
  </si>
  <si>
    <t xml:space="preserve">GLUCOSIO 10 % FLC 500 ML </t>
  </si>
  <si>
    <t>Z0533B292F</t>
  </si>
  <si>
    <t>WADI 30 CPR 1 G</t>
  </si>
  <si>
    <t>Z4B33B296C</t>
  </si>
  <si>
    <t>FARMACO PER PAZIENTI AFFETTI DA FIBROSI CISTICA</t>
  </si>
  <si>
    <t>DKX 45 CPS M009</t>
  </si>
  <si>
    <t>Z2F33B29B8</t>
  </si>
  <si>
    <t>OFTASTERIL *OFT1FL3,5ML 50MG/ML</t>
  </si>
  <si>
    <t>ALFA INTES S.R.L.</t>
  </si>
  <si>
    <t>Z7033A28B5</t>
  </si>
  <si>
    <t>MEXILETINA CLORIDR*50CPS 200MG</t>
  </si>
  <si>
    <t>Z5A33B259F</t>
  </si>
  <si>
    <t>IDEBEX 45MG 30 CPR</t>
  </si>
  <si>
    <t>ZF033B24DF</t>
  </si>
  <si>
    <t>04947170967</t>
  </si>
  <si>
    <t>amministrazione.celgene@pec.it</t>
  </si>
  <si>
    <t>baxterspa@pec.baxter.com</t>
  </si>
  <si>
    <t>02689300123</t>
  </si>
  <si>
    <t xml:space="preserve">00735390155 </t>
  </si>
  <si>
    <t xml:space="preserve">11846301007 </t>
  </si>
  <si>
    <t>04918311210</t>
  </si>
  <si>
    <t>alfaintes@pec.it</t>
  </si>
  <si>
    <t>07281771001</t>
  </si>
  <si>
    <t>scfm.aid@postacert.difesa.it</t>
  </si>
  <si>
    <t>8965810478</t>
  </si>
  <si>
    <t>HEMLIBRA * SC 150 MG/ML 0,4 ML</t>
  </si>
  <si>
    <t>SI - LOTTO 16 GARA EDIZIONE III ESAURITO</t>
  </si>
  <si>
    <t>IMATINIB 120 CPR 100 MG</t>
  </si>
  <si>
    <t>DR. REDDY'S SRL</t>
  </si>
  <si>
    <t>ZD933BBD82</t>
  </si>
  <si>
    <t>8966125869</t>
  </si>
  <si>
    <t xml:space="preserve">TECENTRIQ 60 MG 20 ML </t>
  </si>
  <si>
    <t>ATEZOLIMUMAB</t>
  </si>
  <si>
    <t>SI - LOTTO 336 GARA EDIZIONE III ESAURITO</t>
  </si>
  <si>
    <t>PROTAMINA VAL*EV 1F 50 MG 5ML</t>
  </si>
  <si>
    <t>ZAC33C66C4</t>
  </si>
  <si>
    <t>KEDRION SPA</t>
  </si>
  <si>
    <t>SEROQUEL 25 MG
SEROQUEL 100 MG
SEROQUEL 150 MG
SEROQUEL 400 MG</t>
  </si>
  <si>
    <t>12 CF DA 30
12 CF DA 60
12 CF DA 60
12 CF DA 60</t>
  </si>
  <si>
    <t>€ 0,260
€ 0,40750
€ 1,18
€ 2,35950</t>
  </si>
  <si>
    <t>TARDOCILLIN FIALE (IMPORTAZIONE)</t>
  </si>
  <si>
    <t>ZB033C6EB5</t>
  </si>
  <si>
    <t>8969506E7E</t>
  </si>
  <si>
    <t>IMMUNOHBS IM 1FL 180 UI</t>
  </si>
  <si>
    <t>BENZYLPENICILLIN - BENZATHIN</t>
  </si>
  <si>
    <t>NELL'IMPORTO DEL CIG SONO CALCOLATE ANCHE LE SPESE DI IMPORTAZIONE PARI AD € 30,00</t>
  </si>
  <si>
    <t>SI - MA IL PAZIENTE Eì AUTORIZZATO AD UTILIZZARE UN PRODOTTO DIVERSO</t>
  </si>
  <si>
    <t>IMMUNOGLOBULINA EPATICA B</t>
  </si>
  <si>
    <t>protamina cloridrato</t>
  </si>
  <si>
    <t>quetiapina</t>
  </si>
  <si>
    <t>REPATHA 2 PENNE 140 MG</t>
  </si>
  <si>
    <t>evolocumab</t>
  </si>
  <si>
    <t>LORVIQUA 100 MG 30 CPR</t>
  </si>
  <si>
    <t>lorlatinib</t>
  </si>
  <si>
    <t>Z2033BE6D4</t>
  </si>
  <si>
    <t>GLIVEC 100 MG 120 CPS</t>
  </si>
  <si>
    <t>IMATINIB</t>
  </si>
  <si>
    <t>Z8733BF6D3</t>
  </si>
  <si>
    <t>SI - MA IL PAZIENTE E' AUTORIZZATO AD UTILIZZARE UN PRODOTTO DIVERSO</t>
  </si>
  <si>
    <t>ZC633C854E</t>
  </si>
  <si>
    <t>SI - IN GARA II MA SU RICHIESTA CIG DICHIARAZIONE NON SOSTITUIBILE</t>
  </si>
  <si>
    <t>Z0F33C85FC</t>
  </si>
  <si>
    <t>28 conf</t>
  </si>
  <si>
    <t>ZBA33C86F9</t>
  </si>
  <si>
    <t>netupitant e palonosetron</t>
  </si>
  <si>
    <t>ITALFARMACO SPA</t>
  </si>
  <si>
    <t xml:space="preserve">ZCC33C678C </t>
  </si>
  <si>
    <t>ZD833CA3A6</t>
  </si>
  <si>
    <t>EPIDYOLEX* ORALE SOLUZ. 100 MG/ML 100 ML</t>
  </si>
  <si>
    <t>cannabidiolo</t>
  </si>
  <si>
    <t>GW PHARMA ITALY SRL</t>
  </si>
  <si>
    <t>ZAE33CE4CE</t>
  </si>
  <si>
    <t>PER PAZIENTE DETERMINATO</t>
  </si>
  <si>
    <t>Z7933CE53A</t>
  </si>
  <si>
    <t>NEBID * FL 4 ML 1000 MG 4 ML</t>
  </si>
  <si>
    <t>estosterone undecanoato</t>
  </si>
  <si>
    <t>SI- PRECEDENTE CIG ESAURITO. CAPIENZA PARI AD € -14.936,35</t>
  </si>
  <si>
    <t>FANHDI*INF FL1000UI+SIR SOLV+S</t>
  </si>
  <si>
    <t>GRIFOLS ITALIA SPA</t>
  </si>
  <si>
    <t>01262580507</t>
  </si>
  <si>
    <t>grifolsgare@pec.trustedmail.intesa.it</t>
  </si>
  <si>
    <t>89711982CA</t>
  </si>
  <si>
    <t>8974601B06</t>
  </si>
  <si>
    <t>HEMLIBRA* SC 150 MG/ML 1 ML</t>
  </si>
  <si>
    <t>SI- LOTTO 18 GARA EDIZIONE III MA CIG ESAURITO. E' STATO NECESSARIO ACQUISIRE UN SIMOG</t>
  </si>
  <si>
    <t>Z0733D45F6</t>
  </si>
  <si>
    <t>GRASAX* OS 30 LIOF 75.000SQ-T</t>
  </si>
  <si>
    <t>TRIUMEQ* FL 30 CPR 50+600+300 MG</t>
  </si>
  <si>
    <t>EXOCIN COLLIRIO 10 ML 0,3%</t>
  </si>
  <si>
    <t>HEMLIBRA* SC 150 MG/ML 0,7 ML</t>
  </si>
  <si>
    <t>ATRI
S. OMERO</t>
  </si>
  <si>
    <t>Z2633D787A</t>
  </si>
  <si>
    <t>PANTORC FIALE 40 MG</t>
  </si>
  <si>
    <t>MIRENA * DISP. INTRAUT. 20 MCG/24 H</t>
  </si>
  <si>
    <t>Z2F33D7AE7</t>
  </si>
  <si>
    <t>SI - MA NON SONO STATI INDICATI QUANTITATIVI PER TERAMO</t>
  </si>
  <si>
    <t>KONAKION * INETT OS 5 F 2 MG 0,2 ML PRIMA INFUSIONE</t>
  </si>
  <si>
    <t>Z7533D800B</t>
  </si>
  <si>
    <t>SKYRIZI 2 SIRINGHE 75 MG</t>
  </si>
  <si>
    <t>risankizumab</t>
  </si>
  <si>
    <t>1894114</t>
  </si>
  <si>
    <t>SI- IN GARA EDIZIONE III</t>
  </si>
  <si>
    <t>CIG ESAURITO (10/11/2021)</t>
  </si>
  <si>
    <t>DISPONIBILITA' CONTRATTO € 43 403,82 (10/11/2021)</t>
  </si>
  <si>
    <t>DISPONIBILITA' CONTRATTO € 5 712,76 (10/11/2021)</t>
  </si>
  <si>
    <t>DISPONIBILITA' CONTRATTO € 38,00 (10/11/2021)</t>
  </si>
  <si>
    <t>NESSUN ORDINE</t>
  </si>
  <si>
    <t>DISPONIBILITA' CONTRATTO € 8 076,77 (10/11/2021)</t>
  </si>
  <si>
    <t xml:space="preserve">Acquisto derivante da indagine di mercato (prosecuzione cura paziente determinato dell'acquisto nr. 43).
DISPONIBILITA' CONTRATTO € 55 420,21 (10/11/2021) - DIFFERITA SCADENZA AL 30/06/2022 </t>
  </si>
  <si>
    <t>NESSUN ORDINE - SOLUZIONE SALINA. POSSO ANNULLARE IL CIG?</t>
  </si>
  <si>
    <t xml:space="preserve">Acquisto derivante da indagine di mercato (un primo acquisto per paziente determinato è stato fatto con la pratica nr. 41)
DISPONIBILITA' CONTRATTO € 17 250,75 (10/11/2021) </t>
  </si>
  <si>
    <t xml:space="preserve">FARMACO INSERITO IN GARA EDIZIONE III MA C'E' CARENZA SUL TERRITORIO NAZIONALE. TRATTANDOSI DI ONCOLOGICO E' STATO RILASCIATO UN CIG.
DISPONIBILITA' CONTRATTO € 7 920,06 (10/11/2021) </t>
  </si>
  <si>
    <t>INSERITO IN GARA III - CIG Z17313FDE1 NON UTILIZZABILE</t>
  </si>
  <si>
    <t xml:space="preserve">DISPONIBILITA' CONTRATTO € 9 815,52 (10/11/2021)
DIFFERITA SCADENZA AL 30/06/2022  </t>
  </si>
  <si>
    <t xml:space="preserve">DISPONIBILITA' CONTRATTO € 793,61 (10/11/2021)
DIFFERITA SCADENZA AL 30/06/2022  </t>
  </si>
  <si>
    <t xml:space="preserve">DISPONIBILITA' CONTRATTO € 4 337,01 (10/11/2021)
DIFFERITA SCADENZA AL 31/12/2022 </t>
  </si>
  <si>
    <t>LA DITTA HA COMUNICATO CHE IL FARMACO E' IN EDIZIONE II. CHIESTA CONFERMA DEI PREZZI FINO AL 31/12/2022</t>
  </si>
  <si>
    <t>Specialità inserita nella gara Edizione II ma il CIG è esaurito. Preso CIG da € 10,00.
NESSUN ORDINE.
DIFFETITA SCADENZA AL 31/12/2022</t>
  </si>
  <si>
    <t>DISPONIBILITA' CONTRATTO € 27 225,11 (10/11/2021)</t>
  </si>
  <si>
    <t>DISPONIBILITA' CONTRATTO €20 928,16 (10/11/2021)</t>
  </si>
  <si>
    <t>PARSABIV 6 FIALE 2,5 MG 05 ML</t>
  </si>
  <si>
    <t>89782931C5</t>
  </si>
  <si>
    <t>PARSABIV 6 FIALE 5 MG 05 ML</t>
  </si>
  <si>
    <t>Z0633DFA19</t>
  </si>
  <si>
    <t>PERIPLUM 30 MG/0,75 GOCCE ORALI 25 ML</t>
  </si>
  <si>
    <t>CYSTADANE 180 G</t>
  </si>
  <si>
    <t>ZA433DFA86</t>
  </si>
  <si>
    <t xml:space="preserve">HYQVIA 300 </t>
  </si>
  <si>
    <t>Z9A33DFAC5</t>
  </si>
  <si>
    <t>PER PAZIENTE AUTORIZZATO</t>
  </si>
  <si>
    <t>BRILIQUE 90 MG 56 CPR</t>
  </si>
  <si>
    <t>Z3033DFB9D</t>
  </si>
  <si>
    <t>PRODOTTO INSERITO IN GARA LATTI ED ALIMENTI SPECIALI LOTTO 33 SUB A E B. ANNULLATA COMUNICAZIONE DEL CIG</t>
  </si>
  <si>
    <t>Z6533E536F</t>
  </si>
  <si>
    <t>OXINATO FIALE</t>
  </si>
  <si>
    <t>ZB933E5386</t>
  </si>
  <si>
    <t>Fluibron soluzione 40 ml 0,75%</t>
  </si>
  <si>
    <t>KLACID 2,5 125 MG/5ML 100 ML FLC
KACID 500 MG 14 CPR</t>
  </si>
  <si>
    <t>2,80
0,16</t>
  </si>
  <si>
    <t>Z4C33E538F</t>
  </si>
  <si>
    <t>Z1533EA1E1</t>
  </si>
  <si>
    <t>TADALAFIR TEVA 12 CPR 20 MG</t>
  </si>
  <si>
    <t>TADALAFIR</t>
  </si>
  <si>
    <t>Z3333EA801</t>
  </si>
  <si>
    <t>NORMASE EPS* SCIROPPO 200 ML 66,7 %</t>
  </si>
  <si>
    <t>IBRANCE * 21 CPS 75 MG
IBRANCE * 21 CPS 100 MG
IBRANCE * 21 CPS 125 MG</t>
  </si>
  <si>
    <t>ZE233EAA12</t>
  </si>
  <si>
    <t>FIRAZYR 1 SIR 30 MG</t>
  </si>
  <si>
    <t>ZBC33F572D</t>
  </si>
  <si>
    <t>898502987C</t>
  </si>
  <si>
    <t>ADYNOVI * EV 500 UI + FL SOLV 2 ML
ADYNOVI * EV 2000 UI + FL SOLV 2 ML</t>
  </si>
  <si>
    <t>FATTORE VIII DI COAGULAZIONE</t>
  </si>
  <si>
    <t>50
60</t>
  </si>
  <si>
    <t>€ 280,00
€ 1.120,00</t>
  </si>
  <si>
    <t>TALTZ * SC PENNA 1 ML 80 G</t>
  </si>
  <si>
    <t>IXEKIZUMAB</t>
  </si>
  <si>
    <t>89852162CF</t>
  </si>
  <si>
    <t>ISOPRENALINA CLORIDR* 5F 0,2MG 1 ML</t>
  </si>
  <si>
    <t>ISOPRENALINA</t>
  </si>
  <si>
    <t>MONICO JACOPO SPA</t>
  </si>
  <si>
    <t xml:space="preserve">00228550273 </t>
  </si>
  <si>
    <t>Z0B33F5492</t>
  </si>
  <si>
    <t>PERSANTIN IV 10F 2ML 10MG</t>
  </si>
  <si>
    <t>DIPIRIDAMOLO</t>
  </si>
  <si>
    <t>OTTOPHARMA SRL</t>
  </si>
  <si>
    <t>Z2933F51DF</t>
  </si>
  <si>
    <t>ATRI E TERAMO</t>
  </si>
  <si>
    <t>89300774AA</t>
  </si>
  <si>
    <t>1898502</t>
  </si>
  <si>
    <t>ALK ABELLO' SPA</t>
  </si>
  <si>
    <t xml:space="preserve">04479460158  </t>
  </si>
  <si>
    <t>alk-abello@actaliscertymail.it</t>
  </si>
  <si>
    <t>viivhealthcare@legalmail.it</t>
  </si>
  <si>
    <t>8974682DDD</t>
  </si>
  <si>
    <t>OFLOXACINA</t>
  </si>
  <si>
    <t>ALLERGAN SPA</t>
  </si>
  <si>
    <t>00431030584</t>
  </si>
  <si>
    <t>amministrazione@pecallergan.com</t>
  </si>
  <si>
    <t>ZED33D472A</t>
  </si>
  <si>
    <t>PANTOPRAZOLO</t>
  </si>
  <si>
    <t>FITOMENADIONE</t>
  </si>
  <si>
    <t>AVAS PHARMACEUTICAL SRL</t>
  </si>
  <si>
    <t>info@pec.avaspharma.com</t>
  </si>
  <si>
    <t>09190500968</t>
  </si>
  <si>
    <t>NIMODIPINA</t>
  </si>
  <si>
    <t>TEOFARMA SRL</t>
  </si>
  <si>
    <t>01423300183</t>
  </si>
  <si>
    <t>teofarma@pec.it</t>
  </si>
  <si>
    <t>RECORDATI RARE DESEASES ITALY SRL</t>
  </si>
  <si>
    <t>TICAGRELOR</t>
  </si>
  <si>
    <t>CURIUM ITALY SRL</t>
  </si>
  <si>
    <t>13342400150</t>
  </si>
  <si>
    <t>curiumitaly@pec.it</t>
  </si>
  <si>
    <t>AMBROXOLO</t>
  </si>
  <si>
    <t>CLARITROMICINA</t>
  </si>
  <si>
    <t>20
2800</t>
  </si>
  <si>
    <t>€ 56,00
€ 448,00</t>
  </si>
  <si>
    <t>LATTULOSIO</t>
  </si>
  <si>
    <t>AUROBINDO PHARMA SRL</t>
  </si>
  <si>
    <t>8975032EB1</t>
  </si>
  <si>
    <t>SI- LOTTO 17 GARA EDIZIONE III MA CIG ESAURITO. E' STATO NECESSARIO ACQUISIRE UN SIMOG</t>
  </si>
  <si>
    <t>8989942ED0</t>
  </si>
  <si>
    <t>BRAFTOVI* 42 CPS 75 MG</t>
  </si>
  <si>
    <t>REPLAGAL IV INF 1 FL 1MG/ML</t>
  </si>
  <si>
    <t>AGALSIDASI ALFA</t>
  </si>
  <si>
    <t>8986646EDE</t>
  </si>
  <si>
    <t>FARMACO SALVAVITA PER PAZIENTI GIA' INTERAPIA</t>
  </si>
  <si>
    <t>SI- GARA EDIZIONE II CIG ESAURITO</t>
  </si>
  <si>
    <t>SOSPESA IN ATTESA NOTIZIE SUL PREZZO DA PARTE DI ANTONELLA MASSAROTTI - EMAIL DEL 31/11/2021</t>
  </si>
  <si>
    <t>ZBF340492E</t>
  </si>
  <si>
    <t>MEKTOVI* 84 CPR RIV 15 MG</t>
  </si>
  <si>
    <t>METADOXIL IM EV 10 FL 5 ML 300 MG</t>
  </si>
  <si>
    <t>metadoxina</t>
  </si>
  <si>
    <t>LABORATORI BALDACCI SPA</t>
  </si>
  <si>
    <t>ZB433FA375</t>
  </si>
  <si>
    <t>alfaciclodestrina</t>
  </si>
  <si>
    <t>Z6733FA63C</t>
  </si>
  <si>
    <t>ANAURAN GTT OTO 25 ML</t>
  </si>
  <si>
    <t>ANTIMICROBICI ASSOCIAZIONI</t>
  </si>
  <si>
    <t>ZAMBON FARMACEUTICI</t>
  </si>
  <si>
    <t>ZC733F93FD</t>
  </si>
  <si>
    <t>ALTIAZEM IV 5 FL 50 MG + 5F</t>
  </si>
  <si>
    <t>diltiazem cloridrato</t>
  </si>
  <si>
    <t>COFIDI SRL</t>
  </si>
  <si>
    <t xml:space="preserve">Z4733F8EE7 </t>
  </si>
  <si>
    <t>SI - GARA EDIZIONE II CIG ESAURITO</t>
  </si>
  <si>
    <t>NORADRENALINA TARTARATO 2 MG/1ML FIALA VTR</t>
  </si>
  <si>
    <t>NORADRENALINA TARTARATO</t>
  </si>
  <si>
    <t xml:space="preserve">ZDD33FB078 </t>
  </si>
  <si>
    <t>PROPOFOL KABI* 10 FL 50 ML 1000 MG 2%</t>
  </si>
  <si>
    <t xml:space="preserve">Z473403981 </t>
  </si>
  <si>
    <t>SI - IN GARA C'E' LA SPECIALITà DIPRIVAN CHE PERO' E' CARENTE</t>
  </si>
  <si>
    <t xml:space="preserve">PROPOFOL </t>
  </si>
  <si>
    <t>COMBITIMOR* COLLIRIO 20 FL 0,5 ML</t>
  </si>
  <si>
    <t>SOOFT ITALIA SPA</t>
  </si>
  <si>
    <t>Z90340AF3A</t>
  </si>
  <si>
    <t>PEGASYS DPC * SC SIR 0,5 ML 180 MCG + AG
PEGASYS DPC * SC SIR 0,5 ML 90 MCG + AG</t>
  </si>
  <si>
    <t>peginterferone alfa-2a</t>
  </si>
  <si>
    <t>24
24</t>
  </si>
  <si>
    <t>138,76
72,20</t>
  </si>
  <si>
    <t>ZDA340BB54</t>
  </si>
  <si>
    <t>ROACTEMRA * INF. FL 4 ML 20 MG/ML
ROACTEMRA * INF. FL 10 ML 20 MG/ML
ROACTEMRA * INF. FL 20 ML 20 MG/ML</t>
  </si>
  <si>
    <t>103,43
258,56
517,12</t>
  </si>
  <si>
    <t>8992866BC7</t>
  </si>
  <si>
    <t>TIROSINT* OS 30 FL 1 ML 100 MCG/ML</t>
  </si>
  <si>
    <t>PAPAVERINA CLORIDR* 5F 50 MG 3 ML</t>
  </si>
  <si>
    <t>KEPPRA 30 CPR RIV 1000 MG</t>
  </si>
  <si>
    <t>MOMENTKID*BB SOSP OS FL 150 ML</t>
  </si>
  <si>
    <t>INSUMAN*RAP SC EV FL 10 ML 100 UI/ML</t>
  </si>
  <si>
    <t>NARIDEK SOL LAV NASALI 6*200 ML</t>
  </si>
  <si>
    <t>LEVOTIROXINA SODICA</t>
  </si>
  <si>
    <t>Z08340E9AD</t>
  </si>
  <si>
    <t>PAPAVERINA</t>
  </si>
  <si>
    <t>02008790285</t>
  </si>
  <si>
    <t>contabilita@pec.sm-monico.it</t>
  </si>
  <si>
    <t>ZDB340EAA9</t>
  </si>
  <si>
    <t>LEVETIRACETAM</t>
  </si>
  <si>
    <t>ZC8340EB6C</t>
  </si>
  <si>
    <t>IBUPROFENE</t>
  </si>
  <si>
    <t>ANGELINI - ACRAF SPA</t>
  </si>
  <si>
    <t>01258691003</t>
  </si>
  <si>
    <t>ZE9340EC79</t>
  </si>
  <si>
    <t>INSULINA</t>
  </si>
  <si>
    <t>Z56340ED0D</t>
  </si>
  <si>
    <t>SOLUZIONE PER IRRIGAZIONE NASALE</t>
  </si>
  <si>
    <t>ZCF3410DAA</t>
  </si>
  <si>
    <t>ALFUZOSINA CLORIDRATO</t>
  </si>
  <si>
    <t>Z6D34108D2</t>
  </si>
  <si>
    <t>FENPATCH* 3 CEROTTI 12 MCG/ORA
FENPATCH* 3 CEROTTI 25 MCG/ORA 
FENPATCH* 3 CEROTTI 50 MCG/ORA
FENPATCH* 3 CEROTTI 75 MCG/ORA
FENPATCH* 3 CEROTTI 100 MCG/ORA</t>
  </si>
  <si>
    <t>600
1500
600
300
450</t>
  </si>
  <si>
    <t>€ 1,00
€ 1,00
€ 1,20
€ 1,35
€ 1,50</t>
  </si>
  <si>
    <t>Z7534115C3</t>
  </si>
  <si>
    <t>NUTROPINAQ SC 1 CART 2 ML10ML/2ML</t>
  </si>
  <si>
    <t>Z273413B91</t>
  </si>
  <si>
    <t>TALOFEN GTT 4% 30ML</t>
  </si>
  <si>
    <t>PROMAZINA CLORIDRATO</t>
  </si>
  <si>
    <t>1931095</t>
  </si>
  <si>
    <t>Z403418FC3</t>
  </si>
  <si>
    <t>UROVAXOM *90CPR 6MG</t>
  </si>
  <si>
    <t>LISATO BATTERICO POLIVALENTE</t>
  </si>
  <si>
    <t>€ 232,89
€ 120,00 spedizione</t>
  </si>
  <si>
    <t>ZE4341A956</t>
  </si>
  <si>
    <t>SODIO CLORURO FKI* 0,9% 20F 10 ML</t>
  </si>
  <si>
    <t>SODIO CLORURO</t>
  </si>
  <si>
    <t>AFFIDAMENTO DIRETTO PREVIA RICHIESTA PREVENTIVI</t>
  </si>
  <si>
    <t>Z70340E655</t>
  </si>
  <si>
    <t>SALAGEN 84 CPR 5 MG</t>
  </si>
  <si>
    <t>pilocarpina cloridrato</t>
  </si>
  <si>
    <t>NORGINE ITALIA SRL</t>
  </si>
  <si>
    <t>8400 CPR</t>
  </si>
  <si>
    <t>OSPOLOT 50 CPR 200 MG</t>
  </si>
  <si>
    <t>SULTIAME</t>
  </si>
  <si>
    <t>Z303426FE6</t>
  </si>
  <si>
    <t>NELL'IMPORTO COMPLESSIVO SONO COMPUTATE LE SPESE DI SPEDIZIONE PARI AD € 30,00</t>
  </si>
  <si>
    <t>ZA33427080</t>
  </si>
  <si>
    <t>SI - IN GARA REGIONALE CIG CAPIENTE MA INSUFFICIENTE PER ORDINE</t>
  </si>
  <si>
    <t>F00115590671202100073</t>
  </si>
  <si>
    <t>Glivec</t>
  </si>
  <si>
    <t>no</t>
  </si>
  <si>
    <t>PER CONTINUITAì TERAPEUTICA - FARMACO NON SOSTITUIBILE</t>
  </si>
  <si>
    <t>LA DITTA AGGIUDICATARIA DEL LOTTO DI GARA HA COMUNICATO L'INDISPONIBILITA' FINO AL 30/11/2021</t>
  </si>
  <si>
    <t>LEVONORGESTREL</t>
  </si>
  <si>
    <t>8966235331</t>
  </si>
  <si>
    <t>LOTTO DESERTO</t>
  </si>
  <si>
    <t>TRATTATIVA?</t>
  </si>
  <si>
    <t>1916454</t>
  </si>
  <si>
    <t>SI - CIG ESAURITO FARMACO USATO IN RIANIMAZIONE EMERGENZA COVID-19</t>
  </si>
  <si>
    <t>PER PAZIENTE AUTTORIZATO PO TERAMOA AD UTILIZZARE L'ORIGINALE E NON IL GENERICO</t>
  </si>
  <si>
    <t>TRATTATIVA CARTACEA</t>
  </si>
  <si>
    <t>01650760505</t>
  </si>
  <si>
    <t>drreddyssrl@legalmail.it</t>
  </si>
  <si>
    <t>sooft@legalmail.it</t>
  </si>
  <si>
    <t>01624020440</t>
  </si>
  <si>
    <t>05288990962</t>
  </si>
  <si>
    <t>sobi.srl@legalmail.it</t>
  </si>
  <si>
    <t>00108790502</t>
  </si>
  <si>
    <t>baldaccilab.amministrazione@keypec.com</t>
  </si>
  <si>
    <t>05341830965</t>
  </si>
  <si>
    <t>zspa.gov-tax@cert.zambongroup.com</t>
  </si>
  <si>
    <t xml:space="preserve">01779530466 </t>
  </si>
  <si>
    <t>kedrion@pec.it</t>
  </si>
  <si>
    <t>ipsen@legalmail.it</t>
  </si>
  <si>
    <t>11116290153</t>
  </si>
  <si>
    <t>norgine.italy@legalmail.it</t>
  </si>
  <si>
    <t>10521880962</t>
  </si>
  <si>
    <t>gwpharmaitalysrl@pec.it</t>
  </si>
  <si>
    <t>MANNITOLO* 18 % 250 ML SACCA</t>
  </si>
  <si>
    <t>Z951FAD5C</t>
  </si>
  <si>
    <t>REAGENTI VARI PER TEST FIBROSI CISTICA</t>
  </si>
  <si>
    <t>Z3634213BC</t>
  </si>
  <si>
    <t>ARIXTRA DPC* SC 10 SIR 2,5 0,5 ML</t>
  </si>
  <si>
    <t>FONDAPARINIX SODICO</t>
  </si>
  <si>
    <t>IDROCORTISONE 10 MG 25 CPR</t>
  </si>
  <si>
    <t>ZA1343E294</t>
  </si>
  <si>
    <t>PER PAZIENTI GIA' IN CURA - CONTINUITA' TERAPEUTICA</t>
  </si>
  <si>
    <t xml:space="preserve">KRIOMEGA 3 30 CPS SOFTGEL </t>
  </si>
  <si>
    <t>ZCC343E558</t>
  </si>
  <si>
    <t>NIAPRAZINA * POLV OS SOLUZ 600 MG</t>
  </si>
  <si>
    <t>A.I.D. STABILIMENTO CHIMICO FARMACEUTICO MILITARE</t>
  </si>
  <si>
    <t>ZF8343E66B</t>
  </si>
  <si>
    <t>PER PAZIENTE DETERMINATO AFFETTO DA MALATTIA RARA</t>
  </si>
  <si>
    <t>ORFADIN* 60 CPS 10 MG CPS</t>
  </si>
  <si>
    <t>90116329F9</t>
  </si>
  <si>
    <t>PER PAZIENTE DETERMINATO AFFETTO DA MALATTIA RARA - PRINCIPIO ATTIVO AFFIDATO CON RDO MA LA DITTA NON HA LA POSOLOGIA DA 10 MG</t>
  </si>
  <si>
    <t>OCALIVA* 30 CPR RIV 5 MG FL</t>
  </si>
  <si>
    <t>ACIDO OBETICOLICO</t>
  </si>
  <si>
    <t>INTERCEPT ITALIA SRL</t>
  </si>
  <si>
    <t>8985305C3E</t>
  </si>
  <si>
    <t>MYFENAX DPC* 50 CPR RIV MG</t>
  </si>
  <si>
    <t>MICOFENOLATO</t>
  </si>
  <si>
    <t>Z763445A5F</t>
  </si>
  <si>
    <t>LENVIMA* 30 CPS 10 MG
LENVIMA * 30 CPS 4 MG</t>
  </si>
  <si>
    <t>LENVATINIB</t>
  </si>
  <si>
    <t>EISAI SRL</t>
  </si>
  <si>
    <t>2400
1500</t>
  </si>
  <si>
    <t xml:space="preserve">BRIGATINIB </t>
  </si>
  <si>
    <t>Z433445478</t>
  </si>
  <si>
    <t>VANCOMICINA MY* INF OS FL 500 MG
VANCOMICINA MY* INF OS FL 1G</t>
  </si>
  <si>
    <t>VANCOMICINA</t>
  </si>
  <si>
    <t>1800
1000</t>
  </si>
  <si>
    <t>0,991
1,536</t>
  </si>
  <si>
    <t>ZDA344473E</t>
  </si>
  <si>
    <t>MYCOSTATIN OS SOSP. 100 ML</t>
  </si>
  <si>
    <t>NISTATINA SOSPENSIONE</t>
  </si>
  <si>
    <t>ZC73444415</t>
  </si>
  <si>
    <t>TOSTREX GEL 60 G</t>
  </si>
  <si>
    <t>TESTOSTERONE</t>
  </si>
  <si>
    <t>ZBF3440EF1</t>
  </si>
  <si>
    <t>ACIDO IALURONICO - SALE SODICO - SULFADIAZINA ARGENTICA</t>
  </si>
  <si>
    <t>Z223440EC9</t>
  </si>
  <si>
    <t>LEVOVANOX 4 CPS 250 MG</t>
  </si>
  <si>
    <t>MAX FARMA SRL</t>
  </si>
  <si>
    <t>ZE63440EAB</t>
  </si>
  <si>
    <t>KYTRIL EV 1 FIALA 3 MG</t>
  </si>
  <si>
    <t>GRANISTERONE</t>
  </si>
  <si>
    <t>Z663440E7C</t>
  </si>
  <si>
    <t>PREVASTINA RATIOPHARM 10 CPR 20 MG</t>
  </si>
  <si>
    <t>PRAVASTINA</t>
  </si>
  <si>
    <t>Z173440CCD</t>
  </si>
  <si>
    <t>TUBERSOL</t>
  </si>
  <si>
    <t>ZF43440B94</t>
  </si>
  <si>
    <t>CALCITRIOLO 0,25 CPR
CALCITRIOLO 0,50 CPR</t>
  </si>
  <si>
    <t>CALCITRIOLO</t>
  </si>
  <si>
    <t>21.000
9.000</t>
  </si>
  <si>
    <t>0,05167
0,073</t>
  </si>
  <si>
    <t>Z2C343514F</t>
  </si>
  <si>
    <t>MOXIFLOXACINA 5 CPR 400 MG</t>
  </si>
  <si>
    <t>MOXIFLOXACINA CLORIDRATO</t>
  </si>
  <si>
    <t>GIULIANOCA E TERAMO</t>
  </si>
  <si>
    <t>ZA93440CEF</t>
  </si>
  <si>
    <t>SUNOSI 75 MG
SUNOSI 150 MG</t>
  </si>
  <si>
    <t>SOLRIAMFETOL</t>
  </si>
  <si>
    <t>5,0975
7,137</t>
  </si>
  <si>
    <t>SERECOR 300 MG CPR *60 LP</t>
  </si>
  <si>
    <t>ANTIARITMICI</t>
  </si>
  <si>
    <t>Z72344817E</t>
  </si>
  <si>
    <t>ONDASTERONE ACC* 10 F 4 ML 2MG/ML</t>
  </si>
  <si>
    <t>ONDASTERONE</t>
  </si>
  <si>
    <t>ZC8344821F</t>
  </si>
  <si>
    <t>ESIDREX 20 CPR 25 MG</t>
  </si>
  <si>
    <t>IDROCLOROTIADIDE</t>
  </si>
  <si>
    <t>LABORATOIRES JUVISE' PHARMACEUTICALS</t>
  </si>
  <si>
    <t>ZA334482EF</t>
  </si>
  <si>
    <t>XOMOLIX * EV 10F 1ML 2,5 MG/ML</t>
  </si>
  <si>
    <t>DROPERIDOLO</t>
  </si>
  <si>
    <t>KYOWA KIRIN SRL</t>
  </si>
  <si>
    <t>Z4134484F4</t>
  </si>
  <si>
    <t>OXINATO FIALE (FCL)</t>
  </si>
  <si>
    <t>Z9E3448778</t>
  </si>
  <si>
    <t>PENTACIS (DTPA) 5 FLC</t>
  </si>
  <si>
    <t>Z4F34488BA</t>
  </si>
  <si>
    <t>MACROAGGREGATI ALBUMINA PULMOCIS (FLC)</t>
  </si>
  <si>
    <t>ZCF3448ADF</t>
  </si>
  <si>
    <t>STAMICIS (FLC)</t>
  </si>
  <si>
    <t>Z573448BDD</t>
  </si>
  <si>
    <t>NANOTOP (FLC)</t>
  </si>
  <si>
    <t>ZC43448CCF</t>
  </si>
  <si>
    <t>DARKTARIN ORAL GEL 80G 2%</t>
  </si>
  <si>
    <t>MICONAZOLO</t>
  </si>
  <si>
    <t>Z753441964</t>
  </si>
  <si>
    <t>IN GARA E' PRESENTE IL FARMACO IN COMPRESSE E CON ALTRE INDICAZIONI</t>
  </si>
  <si>
    <t>AMINOVEN*10 FL 250 ML 15%</t>
  </si>
  <si>
    <t>ZF0344EA0C</t>
  </si>
  <si>
    <t>SODIO BICARBONATO 10 F 10 MEQ 10 ML</t>
  </si>
  <si>
    <t>BIOINDUSTRIA LIM SPA</t>
  </si>
  <si>
    <t>Z8434537CF</t>
  </si>
  <si>
    <t>FARMACO NON SOSTITUIBILE CON QUELLO IN GARA - PER PAZIENTE AUTORIZZATO AFFETTO DA MALATTIA RARA</t>
  </si>
  <si>
    <t>APIS MELLIFERA
VESPULA SUPP EUTOPEA
VESPA CRABO</t>
  </si>
  <si>
    <t>1
1
1</t>
  </si>
  <si>
    <t>Z2C345389A</t>
  </si>
  <si>
    <t>450
900</t>
  </si>
  <si>
    <t>S.OMERO
TERAMO</t>
  </si>
  <si>
    <t>Z1934588C8</t>
  </si>
  <si>
    <t>MITUROX 5 FL 40 MG
MITOMICINA MED* INIET 1 FL 10 MG</t>
  </si>
  <si>
    <t>750
100</t>
  </si>
  <si>
    <t>88,8991
13,51771</t>
  </si>
  <si>
    <t>CHIESTO INSERIMENTO NEL CONTRATTO DELLA SPECIALITA' MITOMICINA MED* INIET 1 FL 10 MG</t>
  </si>
  <si>
    <t>BACTRIM PERFUSIONE*IV 5F 5ML</t>
  </si>
  <si>
    <t>SULFAMETOXAZOLO E TRIMETOPRIM</t>
  </si>
  <si>
    <t>ZBA34627DF</t>
  </si>
  <si>
    <t>BACTRIM FTE 16 CPR 160MG+800MG</t>
  </si>
  <si>
    <t>Z8E34629BD</t>
  </si>
  <si>
    <t>STESOLID *5MICROCLISMI 10 MG
STESOLID *5MICROCLISMI 5 MG</t>
  </si>
  <si>
    <t>DIAZEPAM</t>
  </si>
  <si>
    <t>500
500</t>
  </si>
  <si>
    <t>ZDD3462C67</t>
  </si>
  <si>
    <t>ELETTROLITICA EQ. GAST/GLUCOSIO 10% 500ML CD. 744343307</t>
  </si>
  <si>
    <t>Z4234630B5</t>
  </si>
  <si>
    <t>SI - GARA LAZIO MA CIG ESAURITO ED E' ESAURITO ANCHE L'ALTRO CIG PRESO.
AUMENTATA CAPIENZA FINO AL MASSIMO CONSENTITO SOTTO SOGLIA E DIFFERITA SCADENZA AL 31/12/2022</t>
  </si>
  <si>
    <t>LIDOCAINA CLORIDRATO* COLLIRIO 30 MONODOSE</t>
  </si>
  <si>
    <t>LIDOCAINA COLLIRIO</t>
  </si>
  <si>
    <t>AFFIDAMENTO DIRETTO - FATTA RDO DESERTA</t>
  </si>
  <si>
    <t>ZE334637D3</t>
  </si>
  <si>
    <t>GLICEROLO 10% 250ML FLC MONICO 744243101</t>
  </si>
  <si>
    <t>Z8F3467D59</t>
  </si>
  <si>
    <t>RITMODAN 40 CPR 100 MG</t>
  </si>
  <si>
    <t>ZE03474B82</t>
  </si>
  <si>
    <t>DISOPIRAMIDE</t>
  </si>
  <si>
    <t>METFORMINA 500 MG CPR</t>
  </si>
  <si>
    <t>METFORMINA</t>
  </si>
  <si>
    <t>Z5A3476FF2</t>
  </si>
  <si>
    <t>YERVOY* EV 1 FL 10 ML 5MG/ML</t>
  </si>
  <si>
    <t>IPILIMUMAB</t>
  </si>
  <si>
    <t>1949701</t>
  </si>
  <si>
    <t>9014233C62</t>
  </si>
  <si>
    <t>INTRASTIGMINA 6F 1ML 0,5MG</t>
  </si>
  <si>
    <t>NEOSTIGMINA</t>
  </si>
  <si>
    <t>ZCF348BA86</t>
  </si>
  <si>
    <t>GOGANZA*OS 20BUST 13,8G</t>
  </si>
  <si>
    <t>Z90348DA91</t>
  </si>
  <si>
    <t>REVOLADE 25 MG</t>
  </si>
  <si>
    <t>ELTROMBOPAG</t>
  </si>
  <si>
    <t>9038933B78</t>
  </si>
  <si>
    <t>00407890672</t>
  </si>
  <si>
    <t>10905@pec.federfarma.it</t>
  </si>
  <si>
    <t>gehcsrl@legalmail.it</t>
  </si>
  <si>
    <t>FR35562064600</t>
  </si>
  <si>
    <t>SANIC SRL A SOCIO UNICO</t>
  </si>
  <si>
    <t>00270910672</t>
  </si>
  <si>
    <t>sanic_te@arubapec.it</t>
  </si>
  <si>
    <t>S.A.L.F. S.p.A. Laboratorio Farmacologico</t>
  </si>
  <si>
    <t>salfspa@legalmail.it</t>
  </si>
  <si>
    <t>03716240969</t>
  </si>
  <si>
    <t>kyowa.kirin@legalmail.it</t>
  </si>
  <si>
    <t>01679130060</t>
  </si>
  <si>
    <t>amministrazione@cert.bioindustria.it</t>
  </si>
  <si>
    <t>02890650548</t>
  </si>
  <si>
    <t>intercept@pec.it</t>
  </si>
  <si>
    <t>BRISTOL MYERS SQUIBB PHARMA</t>
  </si>
  <si>
    <t xml:space="preserve">00082130592 </t>
  </si>
  <si>
    <t>bms.italia@cert.bms.com</t>
  </si>
  <si>
    <t>SCHARLAB ITALIA SRL</t>
  </si>
  <si>
    <t>09802470154</t>
  </si>
  <si>
    <t>bibby-scharlau@legalmail.it</t>
  </si>
  <si>
    <t>HOMEOSERVICE SRL</t>
  </si>
  <si>
    <t>04805710656</t>
  </si>
  <si>
    <t>homeoservice@pec.it</t>
  </si>
  <si>
    <t>eisaisrl@pec.eisai.it</t>
  </si>
  <si>
    <t>04732240967</t>
  </si>
  <si>
    <t xml:space="preserve">03074940655 </t>
  </si>
  <si>
    <t>maxfarmasrl@pec.net</t>
  </si>
  <si>
    <t>06522300968</t>
  </si>
  <si>
    <t>ACCORD HELATHCARE ITALIA SRL</t>
  </si>
  <si>
    <t>accord-healthcare@pec.it</t>
  </si>
  <si>
    <t>JAZZ PHARMACEUTICALS GROUP</t>
  </si>
  <si>
    <t xml:space="preserve">03537450136 </t>
  </si>
  <si>
    <t>jazzhealthcareitalysrl@legalmail.it</t>
  </si>
  <si>
    <t>ANALLERGO IMMUNOTHERAPY RESEARCH</t>
  </si>
  <si>
    <t>anallergo@postecert.it</t>
  </si>
  <si>
    <t>01739990487</t>
  </si>
  <si>
    <t>acrafspa@legalmail.it</t>
  </si>
  <si>
    <t>DECA-DURABOLIN 1 FL 25 MG/1ML</t>
  </si>
  <si>
    <t>NANDROLONE</t>
  </si>
  <si>
    <t>ZE93496640</t>
  </si>
  <si>
    <t>FETCROJA 1 GR FIALE EV</t>
  </si>
  <si>
    <t>SHIONOGI</t>
  </si>
  <si>
    <t>ZB934AFFE5</t>
  </si>
  <si>
    <t>15 GG</t>
  </si>
  <si>
    <t>NITROGLICERINA</t>
  </si>
  <si>
    <t>CREONIPE* 100 CPS 420 MG 3500 U</t>
  </si>
  <si>
    <t>PANCRELIPASI</t>
  </si>
  <si>
    <t>AFFIDAMENT DIRETTO PREVIA RICHIESTA DI PREVENTIVO</t>
  </si>
  <si>
    <t>Z6934B562F</t>
  </si>
  <si>
    <t>ATOSSISCLEROL 5 FL 2 ML 3%</t>
  </si>
  <si>
    <t>POLIDOCANOLO - LAUROMACROGOL</t>
  </si>
  <si>
    <t>GLORIA MED PHARMA SRL</t>
  </si>
  <si>
    <t xml:space="preserve">02767640135 </t>
  </si>
  <si>
    <t>gloriamedpharma@legalmail.it</t>
  </si>
  <si>
    <t>Z3634B5A16</t>
  </si>
  <si>
    <t>LUVION VENA IV 6 FL 200 MG</t>
  </si>
  <si>
    <t>CANRENOATO DI POTASSIO</t>
  </si>
  <si>
    <t>ZCE34B6C81</t>
  </si>
  <si>
    <t>SI IN GARA EDIZIONE II MA LA DITTA AGGIUDICATARIA HA COMUNICATO L'INISPONIBILITA' DELLA SPECIALITA'</t>
  </si>
  <si>
    <t>ZA234B6D64</t>
  </si>
  <si>
    <t>FARMACO PER PAZIENTE AFFETTO DA MALATTIA RARA</t>
  </si>
  <si>
    <t>KONAKION*OS INIET 5F 10MG 1ML</t>
  </si>
  <si>
    <t>Z2234BC282</t>
  </si>
  <si>
    <t>tubercolina</t>
  </si>
  <si>
    <t>contact.pharma@juvise.com</t>
  </si>
  <si>
    <t>PER MEDICINA NUCLEARE</t>
  </si>
  <si>
    <t>MEDICINA NUCLEARE TERAMO</t>
  </si>
  <si>
    <t>PER PAZIENTE AUTORIZZATTO AFFETTO DA MALATTIA RARA</t>
  </si>
  <si>
    <t>NIGLINA IN CEROTTI 10 MG/DIE
NIGLINA IN CEROTTI 5 MG/DIE</t>
  </si>
  <si>
    <t>3000
5250</t>
  </si>
  <si>
    <t>0,244
0,216</t>
  </si>
  <si>
    <t>0,215
0,185</t>
  </si>
  <si>
    <t>Z9934B2E2D</t>
  </si>
  <si>
    <t>NEOPHARMED GENTILI SPA</t>
  </si>
  <si>
    <t>53,58225
36,66154</t>
  </si>
  <si>
    <t xml:space="preserve">9008831286 </t>
  </si>
  <si>
    <t>TRATTATIVA DIRETTA 1951310</t>
  </si>
  <si>
    <t>06647900965</t>
  </si>
  <si>
    <t>TRACLEER 62,5 MG
TRACLEER 125 MG
TRACLEER 32 MG</t>
  </si>
  <si>
    <t>3920
840</t>
  </si>
  <si>
    <t>ZBD34C5F00</t>
  </si>
  <si>
    <t>CEFAZOLINA</t>
  </si>
  <si>
    <t>Z1A34CFB15</t>
  </si>
  <si>
    <t>MELOXICAM</t>
  </si>
  <si>
    <t>bitspa@legalmail.it</t>
  </si>
  <si>
    <t>ZAE34CEA1B</t>
  </si>
  <si>
    <t>NUTRIGEA S.R.L.</t>
  </si>
  <si>
    <t>PERATIVE RTH 500 ML</t>
  </si>
  <si>
    <t>ABBOTT SRL</t>
  </si>
  <si>
    <t>0076670595</t>
  </si>
  <si>
    <t>abbott@pec.it</t>
  </si>
  <si>
    <t>6mesi</t>
  </si>
  <si>
    <t>Z1234CDB83</t>
  </si>
  <si>
    <t>CLISMALAX 4FL SOL RETT 260 ML</t>
  </si>
  <si>
    <t>SOFAR SPA</t>
  </si>
  <si>
    <t>03428610152</t>
  </si>
  <si>
    <t>sofarspa@actaliscertymail.it</t>
  </si>
  <si>
    <t>Z7A2B51AFA</t>
  </si>
  <si>
    <t>MEGAMILBEDOCE 10 MG 10 FL</t>
  </si>
  <si>
    <t>IDROXOCOBALAMINA</t>
  </si>
  <si>
    <t>OTTOPHARMA</t>
  </si>
  <si>
    <t>ZA334CC4D3</t>
  </si>
  <si>
    <t>ZONEGRAN 28CPS 50MG</t>
  </si>
  <si>
    <t>ZONISAMIDE</t>
  </si>
  <si>
    <t>Z2B34CBC03</t>
  </si>
  <si>
    <t>CASPOFUMGIN MY FL POLV 70MG 36/2020</t>
  </si>
  <si>
    <t>CASPUFUNGIN</t>
  </si>
  <si>
    <t>Z1734CBB86</t>
  </si>
  <si>
    <t>ATOSIBAN</t>
  </si>
  <si>
    <t>FERRING SRL</t>
  </si>
  <si>
    <t>07676940153</t>
  </si>
  <si>
    <t>ferringspa@legalmail.it</t>
  </si>
  <si>
    <t>Z7934CBA7C</t>
  </si>
  <si>
    <t>SALBUTAMOLO</t>
  </si>
  <si>
    <t>VALEAS SPA</t>
  </si>
  <si>
    <t>04874990155</t>
  </si>
  <si>
    <t>valeas@pec.valeas.it</t>
  </si>
  <si>
    <t>ZCD34CB89D</t>
  </si>
  <si>
    <t>HDV Ag+HDV Ab</t>
  </si>
  <si>
    <t>DIA.PRO DIAGNOSTIC BIO PROBES</t>
  </si>
  <si>
    <t>11924660159</t>
  </si>
  <si>
    <t>diapro@legalmail.it</t>
  </si>
  <si>
    <t>FATTORIIX,II,VII E X DI COAGULAZIONE</t>
  </si>
  <si>
    <t xml:space="preserve">CONFIDEX500 1FL+1FL SOLV 20ML </t>
  </si>
  <si>
    <t>Z4834CA765</t>
  </si>
  <si>
    <t>NUTRIPINAQ SC 1 CART 2 ML 10MG/2M</t>
  </si>
  <si>
    <t>2+2</t>
  </si>
  <si>
    <t>ONPATTRO EV FL 2MG/ML 5 ML</t>
  </si>
  <si>
    <t>PATISARAN</t>
  </si>
  <si>
    <t>09592090964</t>
  </si>
  <si>
    <t>alnylamitalysrl@legalmail.it</t>
  </si>
  <si>
    <t>Z8434BE6BA</t>
  </si>
  <si>
    <t>PULMOZYME 2500 U2,5ML 6FL</t>
  </si>
  <si>
    <t>DORNASE-ALFA</t>
  </si>
  <si>
    <t>VERCYTE 25MG 30TBL</t>
  </si>
  <si>
    <t>Z5D34BC1BE</t>
  </si>
  <si>
    <t>9058538E06</t>
  </si>
  <si>
    <t>SODIO CLORURO 0,45% FL 500ML IPOTONICAA GARA REG1002/14</t>
  </si>
  <si>
    <t>020087902285</t>
  </si>
  <si>
    <t>ZD93458E73</t>
  </si>
  <si>
    <t>ERENUMAB</t>
  </si>
  <si>
    <t>Z2434C3E96</t>
  </si>
  <si>
    <t>FATTORE VIII BIOVITRUM SRL</t>
  </si>
  <si>
    <t>sabi.srl@legalmail.com</t>
  </si>
  <si>
    <t>ZD934C3972</t>
  </si>
  <si>
    <t>Z9634C3909</t>
  </si>
  <si>
    <t>REAGENTI PER HELICOBACTER</t>
  </si>
  <si>
    <t>RICHEN EUROPE SRL</t>
  </si>
  <si>
    <t>03969290166</t>
  </si>
  <si>
    <t>richencortexeurope@pec.it</t>
  </si>
  <si>
    <t>ZB634C4D6D</t>
  </si>
  <si>
    <t>1+1+1+1</t>
  </si>
  <si>
    <t>Z3734C4B8D</t>
  </si>
  <si>
    <t>BELIMUMAB</t>
  </si>
  <si>
    <t>GLAXOSMITHKLINE SPA</t>
  </si>
  <si>
    <t>00212840235</t>
  </si>
  <si>
    <t>gsk@gsk.legalmail.it</t>
  </si>
  <si>
    <t>906201100D</t>
  </si>
  <si>
    <t>PARAFARMACO</t>
  </si>
  <si>
    <t>EPITECH GROUP SRL</t>
  </si>
  <si>
    <t>03630550287</t>
  </si>
  <si>
    <t>epitech@legalmail.it</t>
  </si>
  <si>
    <t>Z7B34C59F5</t>
  </si>
  <si>
    <t>Z0434C5942</t>
  </si>
  <si>
    <t>ASSOCIAZIONE</t>
  </si>
  <si>
    <t>Z1134D4813</t>
  </si>
  <si>
    <t>FANTANIL COMPRESSE</t>
  </si>
  <si>
    <t>ISTITUTO GENTILI SRL</t>
  </si>
  <si>
    <t>Z9934D4488</t>
  </si>
  <si>
    <t>07921350968</t>
  </si>
  <si>
    <t>mhc@arubapec.it</t>
  </si>
  <si>
    <t>NAVELBINE 50MG/5ML 1 FL 5 ML</t>
  </si>
  <si>
    <t>VINORELBINA</t>
  </si>
  <si>
    <t>Z7D34C7DCB</t>
  </si>
  <si>
    <t>APREPITANT</t>
  </si>
  <si>
    <t>TALAZOPARIB</t>
  </si>
  <si>
    <t>1)31,96638
2)95,89899</t>
  </si>
  <si>
    <t>Z9834C96B8</t>
  </si>
  <si>
    <t>ANAKINARA</t>
  </si>
  <si>
    <t>Nota prot. nr. 662 del 04/01/2022</t>
  </si>
  <si>
    <t>BIO FAST HD TEST HELICOBACTER</t>
  </si>
  <si>
    <t>ALFASIGMA</t>
  </si>
  <si>
    <t>03432221202</t>
  </si>
  <si>
    <t>alfasigmaspa@legalmasil.it</t>
  </si>
  <si>
    <t>Z5734DDE53</t>
  </si>
  <si>
    <t>907335623D</t>
  </si>
  <si>
    <t>ACIDO URSODESOSSICOLICO</t>
  </si>
  <si>
    <t xml:space="preserve"> DEURSIL 20CPS 300MG</t>
  </si>
  <si>
    <t>ITC FARMA SRL</t>
  </si>
  <si>
    <t>02158490595</t>
  </si>
  <si>
    <t>itcfarmasrl@legalmail.it</t>
  </si>
  <si>
    <t>Z0234E2394</t>
  </si>
  <si>
    <t>VEDOLIZUMAB</t>
  </si>
  <si>
    <t>Z3734E251E</t>
  </si>
  <si>
    <t>DELSTRIGO 30 CPR 100+300+245 MG</t>
  </si>
  <si>
    <t>DORAVIRINA-LAMIVUDINA-TENOFOVIR DISOPROXIL</t>
  </si>
  <si>
    <t>LEVODOPA ED INIBITORE DELLA DECARBOSSILA</t>
  </si>
  <si>
    <t>ORGANON ITALIA</t>
  </si>
  <si>
    <t>03296950151</t>
  </si>
  <si>
    <t>organonitaliasrl@pec.it</t>
  </si>
  <si>
    <t>PLENADREN 20MG 50 CPR</t>
  </si>
  <si>
    <t>Z2534E5f04</t>
  </si>
  <si>
    <t>9072687A27</t>
  </si>
  <si>
    <t>XELODA 150 MG 60CPR
XELODA 500 MG 120</t>
  </si>
  <si>
    <t>ZAD34E6B29</t>
  </si>
  <si>
    <t>FERRO GRAD 105MG 40CPR PTO</t>
  </si>
  <si>
    <t>FERROSO SOLFATO</t>
  </si>
  <si>
    <t>Z8034E6BC7</t>
  </si>
  <si>
    <t>HALDOL INIET 5F 1ML 5MG/ML</t>
  </si>
  <si>
    <t>ALOPERIDOLO</t>
  </si>
  <si>
    <t>Z3034E6CC4</t>
  </si>
  <si>
    <t>BIOTEST ITALIA</t>
  </si>
  <si>
    <t>00807290150</t>
  </si>
  <si>
    <t>biotest-italia@legalmail.it</t>
  </si>
  <si>
    <t>Z8E34EAC57</t>
  </si>
  <si>
    <t>LEFIDEROLOL</t>
  </si>
  <si>
    <t>08339330964</t>
  </si>
  <si>
    <t xml:space="preserve">PROGRAF DPC * 0,5MG 30 CPS 
PROGRAF DPC * 1MG  30 CPS
PROGRAF DPC * 5 MG 30 CPS </t>
  </si>
  <si>
    <t>TRACROLIMUS</t>
  </si>
  <si>
    <t>ASTELLAS PHARMA</t>
  </si>
  <si>
    <t>6.99
22.680
60</t>
  </si>
  <si>
    <t>0,658
1,40817
6,535</t>
  </si>
  <si>
    <t>Z813416B5B</t>
  </si>
  <si>
    <t>IN GARA IL TRACROLIMUS E' A RILASCIO PROLUNGATO. QUESTO FARMACO E' INDISPENSABILE PER PAZIENTI SOTTOPOSTO A RAPINATO CHE  NON POSSONO CAMBIARE TERAPIA</t>
  </si>
  <si>
    <t>5,71268
5,71268
16,00</t>
  </si>
  <si>
    <t>5,71268
5,71268
11,44929</t>
  </si>
  <si>
    <t>1940437</t>
  </si>
  <si>
    <t>9003404405</t>
  </si>
  <si>
    <t>BRUFEN *30CPR RIV 600MG (prendere altro cig ed agganciare il cig Z4234630B5 al contratto 13279/2021)</t>
  </si>
  <si>
    <t>IOBITRIDOL</t>
  </si>
  <si>
    <t>GUERBET SPA</t>
  </si>
  <si>
    <t>03841180106</t>
  </si>
  <si>
    <t>guerbetspa@legalmail.it</t>
  </si>
  <si>
    <t>ZE134EBDCF</t>
  </si>
  <si>
    <t>00789580966</t>
  </si>
  <si>
    <t>astellaspharmaspa@legalmail.it</t>
  </si>
  <si>
    <t>PYRIDOXIN HYDROCHLORID</t>
  </si>
  <si>
    <t>Z2B34EB00D</t>
  </si>
  <si>
    <t>MYFORTIC DPC 360MG 50 CPR RIV</t>
  </si>
  <si>
    <t>MICOFENOLATO MOFETILE</t>
  </si>
  <si>
    <t>ZF834EDD80</t>
  </si>
  <si>
    <t>ETHYPHARM ITALY SRL</t>
  </si>
  <si>
    <t>Z3E34F4648</t>
  </si>
  <si>
    <t>08056040960</t>
  </si>
  <si>
    <t>edra_spa@pec.it</t>
  </si>
  <si>
    <t>L-THYROXINE</t>
  </si>
  <si>
    <t>18 fl (3 conf)</t>
  </si>
  <si>
    <t>CUPRIOR *72 CPR RIV 150 MG</t>
  </si>
  <si>
    <t>2000
1000</t>
  </si>
  <si>
    <t>8,56
5,03</t>
  </si>
  <si>
    <t>17,120,00
5,030</t>
  </si>
  <si>
    <t>Z493495E6C</t>
  </si>
  <si>
    <t>GLUCOSIO 33% 10 ML 20 FL</t>
  </si>
  <si>
    <t>B. BRAUN MILANO SPA</t>
  </si>
  <si>
    <t>ZCC35020F6</t>
  </si>
  <si>
    <t>LA DITTA HA COMUNICATO LA CESSATA COMMERCIALIZZAZIONE DEL PRODOTTO A FAR DATA DALL'01/01/2021 . CIG DA ANNULLARE.</t>
  </si>
  <si>
    <t>SEVORANE 250 ML + SL FLC QUIK- FIL 20 PZ</t>
  </si>
  <si>
    <t>SEVOFLURANO</t>
  </si>
  <si>
    <t xml:space="preserve">ZE234D439E </t>
  </si>
  <si>
    <t>EN FIALE IM IV 3F 1ML 0,5MG
EN FIALE IM IV 3F 1ML 2 MG
EN FIALE IM IV 3F 1ML  5 MG</t>
  </si>
  <si>
    <t>DERIVATI BENZODIAZEPINICI</t>
  </si>
  <si>
    <t>180
600
60</t>
  </si>
  <si>
    <t>€ 1,15151
€ 0,99000
€ 77,7960</t>
  </si>
  <si>
    <t>Z353508D4B</t>
  </si>
  <si>
    <t>EOSINA DISINFETTANTE</t>
  </si>
  <si>
    <t>NOVA ARGENTIA SPA</t>
  </si>
  <si>
    <t>02387941202</t>
  </si>
  <si>
    <t>novaargentia@legalmail.it</t>
  </si>
  <si>
    <t>Z3135099F1</t>
  </si>
  <si>
    <t>PROMAZINA</t>
  </si>
  <si>
    <t>Z503521FB3</t>
  </si>
  <si>
    <t>9000
6000</t>
  </si>
  <si>
    <t>ZD135236B4</t>
  </si>
  <si>
    <t>METILDOPA</t>
  </si>
  <si>
    <t>300
300</t>
  </si>
  <si>
    <t>€ 0,0582
€ 0,0836</t>
  </si>
  <si>
    <t>Z863523A05</t>
  </si>
  <si>
    <t>FISOSTIGMINA SALICILATO</t>
  </si>
  <si>
    <t>80
4 SPEDIZIONI</t>
  </si>
  <si>
    <t>€10,20
€15,00</t>
  </si>
  <si>
    <t>ZA73523C0D</t>
  </si>
  <si>
    <t>VALACICLOVIR</t>
  </si>
  <si>
    <t>Z6A3523D42</t>
  </si>
  <si>
    <t>ZB9352BE67</t>
  </si>
  <si>
    <t xml:space="preserve">TIROSINT 1 ml 25 mgc
TIROSINT 1 ml 50 mcg
TIROSINT 1 ml 75 mcg
TIROSINT 1 ml 100 mcg
TIROSINT 20 ml 100 mcg
</t>
  </si>
  <si>
    <t>2250
2250
3150
450
75</t>
  </si>
  <si>
    <t xml:space="preserve"> 0,6833 € 
 0,1383 € 
 0,2007 € 
 0,2007 € 
 0,2007 € 
</t>
  </si>
  <si>
    <t xml:space="preserve"> 1.537,4250 € 
 311,2425 € 
 632,2050 € 
 90,3150 € 
 15,0525 € 
</t>
  </si>
  <si>
    <t>ZB6352C570</t>
  </si>
  <si>
    <t>ATORVASTATIVA CALCIO TRIIDRATO</t>
  </si>
  <si>
    <t>300
45.000
30.000
30.000</t>
  </si>
  <si>
    <t>Nota prot. _____ nr_________</t>
  </si>
  <si>
    <t>00674840152</t>
  </si>
  <si>
    <t>TRACTOCILE EV 6,75MG/ML0,9ML FL</t>
  </si>
  <si>
    <t>NELL'IMPORTO COMPLESSIVO SONO COMPUTATE LE SPESE DI SPEDIZIONE PARI AD € 45,00</t>
  </si>
  <si>
    <t xml:space="preserve">162,50   
 325        </t>
  </si>
  <si>
    <t>3,60929
18,04714
36,09286
36,09357</t>
  </si>
  <si>
    <t>VENCLYXTO 14CPR RIV 10MG
VENCLYXTO 7CPR RIV 50MG
VENCLYXTO 7CPR RIV 100MG
VENCLYXTO 14 CPR RIV 100MG</t>
  </si>
  <si>
    <t>BENLYSTA SC 4PEN 200MG</t>
  </si>
  <si>
    <t>NORMAST 600MG 10BUST MICROGRAN</t>
  </si>
  <si>
    <t xml:space="preserve"> IALURIL PREFILL+IALUDAPTE 50ML</t>
  </si>
  <si>
    <t>4 sir
4 sir</t>
  </si>
  <si>
    <t>800
600</t>
  </si>
  <si>
    <t>0,585 
600</t>
  </si>
  <si>
    <t>468,00
351,00</t>
  </si>
  <si>
    <t xml:space="preserve">EFFENTORA 4CPR MUCOSA OS 100MCG
EFFENTORA 4CPR MUCOSA OS 200MCG
</t>
  </si>
  <si>
    <t>IVEMEND EV POL 1FL 10ML 150MG</t>
  </si>
  <si>
    <t>TELZENNA 0,25MG
TALZENNA 1MG</t>
  </si>
  <si>
    <t>150
150</t>
  </si>
  <si>
    <t>31,96638
95,89899</t>
  </si>
  <si>
    <t>9063738137</t>
  </si>
  <si>
    <t xml:space="preserve">KINERIT 7SIR 100MG </t>
  </si>
  <si>
    <t>AMIODARONE EV 150MG 3M
AMIODARONE EV 200MG 2O CPR</t>
  </si>
  <si>
    <t>150                 
 200</t>
  </si>
  <si>
    <t>€0,44909
€0,09714</t>
  </si>
  <si>
    <t>€2,694,50
 1,942,80</t>
  </si>
  <si>
    <t>100
100</t>
  </si>
  <si>
    <t>€ 367,95
€164,84</t>
  </si>
  <si>
    <t>€ 36,795,00
€ 16,484,00</t>
  </si>
  <si>
    <t>€ 367,95
€ 164,84</t>
  </si>
  <si>
    <t>SINEMET 50CPR 250MG+25MG
SINEMET 50 CPR 100MG+25MG</t>
  </si>
  <si>
    <t>5.000
6.000</t>
  </si>
  <si>
    <t>0,06364
0,04527</t>
  </si>
  <si>
    <t>720
1440</t>
  </si>
  <si>
    <t>583,92
 2,69108</t>
  </si>
  <si>
    <t>ZUTECTRA SC 5SIR 1ML 500UI -IMMUNOGLOBULINA EPATICA</t>
  </si>
  <si>
    <t>AFFIDAMENTO PER PAZIENTE DETERMINATO. IL PRODOTTO INSERITO IN GARA III LOTTO 242 NON E' EQUIVALENTE</t>
  </si>
  <si>
    <t xml:space="preserve">120
</t>
  </si>
  <si>
    <t>EPACLOB 5MG/5ML SOSPENSIONE DA 150 ML</t>
  </si>
  <si>
    <t>1941570</t>
  </si>
  <si>
    <t>9004741359</t>
  </si>
  <si>
    <t>SOLU-MEDROL IM FL 1G
SOLI-MERROL 500</t>
  </si>
  <si>
    <t>HYANEB 30 F 5ML COD</t>
  </si>
  <si>
    <t>ACQUISTO UNICO</t>
  </si>
  <si>
    <t>XENETIX 350 MG/500 ML FLC</t>
  </si>
  <si>
    <t>BENDON 300 MG 2 ML 6 AMPOLLE</t>
  </si>
  <si>
    <t>CEFAZOLINA TEVA IM 1F 1G+1G+F 4ML</t>
  </si>
  <si>
    <t>MOBIC SOL INIET 5F 15MG/1,5ML</t>
  </si>
  <si>
    <r>
      <t xml:space="preserve">ELOCTA IV 1 FL 250UI+SIR PRERI 
</t>
    </r>
    <r>
      <rPr>
        <sz val="16"/>
        <color rgb="FF000000"/>
        <rFont val="Arial Narrow"/>
        <family val="2"/>
      </rPr>
      <t xml:space="preserve">ELOCTA IV 1FL 500UI+SIR PRERI </t>
    </r>
  </si>
  <si>
    <t>EOSINA SOL. 2% 100 GR FLC CD. NOVANA2</t>
  </si>
  <si>
    <t>TALOFEN IM IV 6F 2ML 25MG</t>
  </si>
  <si>
    <t>COVERSYL FL 30CPR RIV 5MG
COVERSYL FL 30CPR RIV 10MG</t>
  </si>
  <si>
    <t>ALDOMET 30CPR 250MG
ALDOMET 30CPR RIV 500MG</t>
  </si>
  <si>
    <t>VALACICLOVIR MG DPC *21 CPR RIV 1G</t>
  </si>
  <si>
    <t xml:space="preserve">DURATA STIMATA IN MESI  DALLA DATA DI RICHIESTA C.I.G.
</t>
  </si>
  <si>
    <t>ACIDO MICOFENOLICO</t>
  </si>
  <si>
    <t xml:space="preserve">CELLCEPT DPC * 500 mg 50 cps
</t>
  </si>
  <si>
    <t>CELLCEPT DPC * 250 mg 100 cps</t>
  </si>
  <si>
    <t>ZD435642E3</t>
  </si>
  <si>
    <t xml:space="preserve"> Z6B3564305</t>
  </si>
  <si>
    <t>TEREG* 28 CPR RIV 80 MG
TEREG* 14 CPR RIV 40 MG
TEREG* 28 CPR RIV 160 MG</t>
  </si>
  <si>
    <t>VALSARTAN</t>
  </si>
  <si>
    <t>14.000
7.000
22.400</t>
  </si>
  <si>
    <t>JYSELECA* 30 CPR RIV 200 MG FL</t>
  </si>
  <si>
    <t>GALAPAGOS BIOPHARMA ITALY SRL</t>
  </si>
  <si>
    <t>019729000962</t>
  </si>
  <si>
    <t>Z38350DDF6</t>
  </si>
  <si>
    <t>PAROXETINA HEX* 28 CPR RIV 20 MG</t>
  </si>
  <si>
    <t>PAROXETINA</t>
  </si>
  <si>
    <t>Z8C351262A</t>
  </si>
  <si>
    <t>EZETIMIBE MY* CPR 10 MG</t>
  </si>
  <si>
    <t>EZETIMIBE</t>
  </si>
  <si>
    <t>ZCB3516093</t>
  </si>
  <si>
    <t>GLUCOGEL 25GR 1 TUBI</t>
  </si>
  <si>
    <t>GLUCOSIO</t>
  </si>
  <si>
    <t>ZBB35161E5</t>
  </si>
  <si>
    <t>SUBOXONE* 28 FILM SUBL 2 MG+0,5 MG
SUBOXONE* 28 FILM SUBL 4 MG+1 MG
SUBOXONE* 28 FILM SUBL 8 MG+2 MG
SUBOXONE* 28 FILM SUBL 12 MG+3 MG</t>
  </si>
  <si>
    <t>BUPRENORFINA + NALOXONE</t>
  </si>
  <si>
    <t>INDIVIDIOR ITALIA SRL</t>
  </si>
  <si>
    <t>08457170960</t>
  </si>
  <si>
    <t>2000
4000
2000
1000</t>
  </si>
  <si>
    <t>€ 0,50357
€ 1,00714
€ 2,01464
€ 3,02215</t>
  </si>
  <si>
    <t>Z3A3523343</t>
  </si>
  <si>
    <t>VINORELBINA AURO 10 MG/ML CONC 5 ML (50 MG)</t>
  </si>
  <si>
    <t>ZCD3527F29</t>
  </si>
  <si>
    <t>ACETICISTEINA</t>
  </si>
  <si>
    <t>ZA334FAFF1</t>
  </si>
  <si>
    <t>UROKINASI HOSPIRIA 100.000 UI/2ML</t>
  </si>
  <si>
    <t>ZEA34FB55A</t>
  </si>
  <si>
    <t>TACNI DPC* 60 CPR 1 MG</t>
  </si>
  <si>
    <t>Z7034FB5CE</t>
  </si>
  <si>
    <t>PAZIENTE AUTORIZZATO</t>
  </si>
  <si>
    <t>LANTUS PENNE 100</t>
  </si>
  <si>
    <t>INSULINA GLARGINE</t>
  </si>
  <si>
    <t>Z5734FD453</t>
  </si>
  <si>
    <t>SELEPARINA 0,3 ML 6 SIR 2850 U.I.
SELEPARINA 0,4 ML 6 SIR 3800 U.I.</t>
  </si>
  <si>
    <t>NADROPARINA</t>
  </si>
  <si>
    <t>6.000
6.600</t>
  </si>
  <si>
    <t>€ 1,15
€ 1,50</t>
  </si>
  <si>
    <t>Z4D3507172</t>
  </si>
  <si>
    <t xml:space="preserve">Q10 UBIQUINOLO </t>
  </si>
  <si>
    <t>Z4C3507519</t>
  </si>
  <si>
    <t>PAZIENTE AFFETTO DA MALATTIA RARA</t>
  </si>
  <si>
    <t>RXULTI* 28 CPR RIV 2 MG
RXULTI* 28 CPR RIV 4 MG
RXULTI* 10 CPR RIV 1 MG</t>
  </si>
  <si>
    <t>BREXPIPRAZOLO</t>
  </si>
  <si>
    <t>980
140
100</t>
  </si>
  <si>
    <t>Z913538862</t>
  </si>
  <si>
    <t>ZDE353A400</t>
  </si>
  <si>
    <t>RINVOQ</t>
  </si>
  <si>
    <t>UPADACTINIB</t>
  </si>
  <si>
    <t>Z373543729</t>
  </si>
  <si>
    <t>PRAZIQUANTEL</t>
  </si>
  <si>
    <t>ZB735516EA</t>
  </si>
  <si>
    <t>FORNITURA SINGOLA</t>
  </si>
  <si>
    <t>BILTRICIDE 600 MG 6 TAB</t>
  </si>
  <si>
    <t xml:space="preserve">LATTULAC EPS 1 SACC RETT. SOL 20% </t>
  </si>
  <si>
    <t>Z4B3557552</t>
  </si>
  <si>
    <t>VELAMOX 12 CPR DISP 1 G</t>
  </si>
  <si>
    <t>AMOXICILLINA COMPRESSE</t>
  </si>
  <si>
    <t>Z2135576BF</t>
  </si>
  <si>
    <t>POTASSIO CITRATO E332II PH 1 KG
SODIO FOSFATO BISOD. DODECA 1 KG
ACIDO CITRICO MONOID E 330 1KG
SODIO CITRATO TRIS BIIDRATO E 331 FU 1 KG</t>
  </si>
  <si>
    <t>PRODOTTI PER PREPARAZIONI GALENICHE</t>
  </si>
  <si>
    <t>FAMALABOR SRL</t>
  </si>
  <si>
    <t>12,24
10,82
6,51
9,68</t>
  </si>
  <si>
    <t>8
2
2
2</t>
  </si>
  <si>
    <t>Z77355B911</t>
  </si>
  <si>
    <t>KYNTHEUM 2 SIR 1,5 ML 140 MG/ML</t>
  </si>
  <si>
    <t>9116662B78</t>
  </si>
  <si>
    <t>PANTORC* IV FL LIOF 40 MG</t>
  </si>
  <si>
    <t>Z07355CCE2</t>
  </si>
  <si>
    <t>CIG ACQUISITO PERCHE' LA DITTA AGGIUDICATARIA HA COMUNICATO LA CARENZA DEL PRODOTTO</t>
  </si>
  <si>
    <t>CATAPRESAN TTS2 2 SIST 5 MG
CATAPRESAN TTS1 2SIST 2,5 M</t>
  </si>
  <si>
    <t>CLONIDINA CEROTTO</t>
  </si>
  <si>
    <t>1000
700</t>
  </si>
  <si>
    <t>Z3E3562D16</t>
  </si>
  <si>
    <t>REBLOZYL* SC 1 FL POLV 25 MG
REBLOZYL* SC 1 FL POLV 75 MG</t>
  </si>
  <si>
    <t>LUSPATERCEPT</t>
  </si>
  <si>
    <t>€ 733,64225
€ 2.200,92675</t>
  </si>
  <si>
    <t xml:space="preserve">910272919B </t>
  </si>
  <si>
    <t>TACROLIMUS</t>
  </si>
  <si>
    <t xml:space="preserve">Z1B353B609 </t>
  </si>
  <si>
    <t xml:space="preserve">ZA9353B612 </t>
  </si>
  <si>
    <t xml:space="preserve">ZE7353B61D </t>
  </si>
  <si>
    <t xml:space="preserve">ZD5353B62A </t>
  </si>
  <si>
    <t>THYROGEN 0,9 MG</t>
  </si>
  <si>
    <t xml:space="preserve">Z0E352972D </t>
  </si>
  <si>
    <t>REBIF* 22 MCG 12 PENNE 0,5 ML</t>
  </si>
  <si>
    <t>INTERFERONE BETA 1-A</t>
  </si>
  <si>
    <t>Z013534232</t>
  </si>
  <si>
    <t>OH B 12*3 FLA. IM 5 MG + 3 FL 2 ML</t>
  </si>
  <si>
    <t>Z9F3538355</t>
  </si>
  <si>
    <t>89640427E6</t>
  </si>
  <si>
    <t xml:space="preserve">05676410722 </t>
  </si>
  <si>
    <t>farmalabor@pec.it</t>
  </si>
  <si>
    <t>galapagosbiopharma@legalmail.it</t>
  </si>
  <si>
    <t>indivioritalia@legalmail.it</t>
  </si>
  <si>
    <t>YONDELYS EV 1 MG POLV</t>
  </si>
  <si>
    <t>TRABECTEDINA</t>
  </si>
  <si>
    <t>YONDELYS EV 0,25 MG POLV</t>
  </si>
  <si>
    <t>PHARMA MAR SRL</t>
  </si>
  <si>
    <t>pharmamar@legalmail.it</t>
  </si>
  <si>
    <t>07858440964</t>
  </si>
  <si>
    <t>912191498F</t>
  </si>
  <si>
    <t>ZAE3569BAC</t>
  </si>
  <si>
    <t>SPECIALITA' INSERITA IN GARA EDIZIONE III MA IL CIG E' ESAURITO. LA DITTA SI E' IMPEGNATA A MANTENERE IL PREZZO DI GARA</t>
  </si>
  <si>
    <t>920
920</t>
  </si>
  <si>
    <t>Z55356A6FB</t>
  </si>
  <si>
    <t>901410311E</t>
  </si>
  <si>
    <t>1916560</t>
  </si>
  <si>
    <t>1949593</t>
  </si>
  <si>
    <t>1975889</t>
  </si>
  <si>
    <t xml:space="preserve">LEVOPRAID 50 IM IV 6 FL 50 MG </t>
  </si>
  <si>
    <t>LEVOSULPIRIDE</t>
  </si>
  <si>
    <t>ZCB356C8BF</t>
  </si>
  <si>
    <t>TORVAST * 30 CPR 10 MG
TORVAST * 30 CPR 20 MG
TORVAST * 30 CPR 40 MG
TORVAST * 30 CPR 80 MG</t>
  </si>
  <si>
    <t>2020814</t>
  </si>
  <si>
    <t>ZD5352C302</t>
  </si>
  <si>
    <t>FERINJECT* INF 1 FL 10 ML 50MG/ML
FERINJECT* INF 15FL 2 ML 50MG/ML</t>
  </si>
  <si>
    <t>CARBOSSIMALTOSIO FERRICO</t>
  </si>
  <si>
    <t>VIFOR PHARMA SRL</t>
  </si>
  <si>
    <t>01554220192</t>
  </si>
  <si>
    <t>viforpharmaitalia@legalmail.it</t>
  </si>
  <si>
    <t>Z04356E76E</t>
  </si>
  <si>
    <t>shionogi-ufficiogare@legalmail.it</t>
  </si>
  <si>
    <t>PROTA*25F 5ML 10MG/ML IMPORTAZIONE</t>
  </si>
  <si>
    <t>PROTAMINA</t>
  </si>
  <si>
    <t>Z33356E855</t>
  </si>
  <si>
    <t>NELL'IMPORTO COMPLESSIVO SONO COMPUTATE LE SPESE DI SPEDIZIONE PARI AD € 60,00</t>
  </si>
  <si>
    <t>IPECACUANA SCIR 100 ML 7%</t>
  </si>
  <si>
    <t>IPECACUANA</t>
  </si>
  <si>
    <t>FARMACEUTICA INTERNAZIONALE ITALIANA SRL</t>
  </si>
  <si>
    <t>02130320035</t>
  </si>
  <si>
    <t xml:space="preserve">farminternaz@pec.it
</t>
  </si>
  <si>
    <t xml:space="preserve">QUANTITA’  </t>
  </si>
  <si>
    <t>PREZZO UNITARIO</t>
  </si>
  <si>
    <t>RICHIESTA APRILE 2022</t>
  </si>
  <si>
    <t>ZCD3575483</t>
  </si>
  <si>
    <t>FARMACO IMPORTATO. SPECIALITA' NON IN GARA</t>
  </si>
  <si>
    <t>Z4A357C92D</t>
  </si>
  <si>
    <t>VALSARTAN E DIURETICI</t>
  </si>
  <si>
    <t>COTAREG* 28 CPR RIV 80 MG+12,5 MG
COTAREG* 28 CPR RIV 160 MG+12,5 MG
COTAREG* 28 CPR RIV 80 MG+25 MG</t>
  </si>
  <si>
    <t xml:space="preserve">560
2240
2240
</t>
  </si>
  <si>
    <t>TARO TESTOSTERONE 40 MG 120 CP</t>
  </si>
  <si>
    <t>TESTOSTERONE UNDECANOATO</t>
  </si>
  <si>
    <t>Z24357CAB3</t>
  </si>
  <si>
    <t>ACQUISTO UNICO PER PAZIENTE AUTORIZZATO.
NELL'IMPORTO COMPLESSIVO SONO COMPUTATE LE SPESE DI SPEDIZIONE PARI AD € 15,00</t>
  </si>
  <si>
    <t>NELL'IMPORTO COMPLESSIVO SONO COMPUTATE LE SPESE DI SPEDIZIONE PARI AD € 115,50</t>
  </si>
  <si>
    <t>NELL'IMPORTO COMPLESSIVO SONO COMPUTATE LE SPESE DI SPEDIZIONE PARI AD € 215,00 OGNI 3 FLACONI</t>
  </si>
  <si>
    <t>ZEA357CD15</t>
  </si>
  <si>
    <t>Z4C357FFA4</t>
  </si>
  <si>
    <t>NON FATTA.
SPECIALITA' GIA' INSERITA NELLA PROSSIMA GARA</t>
  </si>
  <si>
    <t>CALQUENCE 100 MG 56 CPR</t>
  </si>
  <si>
    <t>acalabrutinib</t>
  </si>
  <si>
    <t>ELIQUIS DPC*60 CPR RIV 5 MG</t>
  </si>
  <si>
    <t>ELIQUIS DPC*60 CPR RIV 2,5 MG</t>
  </si>
  <si>
    <t>APIXABAN</t>
  </si>
  <si>
    <t>Z4435828A0</t>
  </si>
  <si>
    <t>Z0E35828C7</t>
  </si>
  <si>
    <t>DOXAZOSIN</t>
  </si>
  <si>
    <t>30000
30000</t>
  </si>
  <si>
    <t>€ 0,00001
€ 0,00001</t>
  </si>
  <si>
    <t>Z76358613E</t>
  </si>
  <si>
    <t>DACARBAZINA</t>
  </si>
  <si>
    <t>72
72</t>
  </si>
  <si>
    <t>€ 21,78
€ 53,46</t>
  </si>
  <si>
    <t>Z583586ACE</t>
  </si>
  <si>
    <t xml:space="preserve">DACARBAZINA MEDAC* 10FL 200 MG
 DACARBAZINA MEDAC* 1 FL 500 MG </t>
  </si>
  <si>
    <t>CARDURA 2MG 30 CPR DIV.
CARDURA 4MG 20 CPR.</t>
  </si>
  <si>
    <t>ENATONE DPC*IM SC SIR 3,75MG/ML RP
ENATONE DPC*IM SC SIR 11,25MG/ML RP</t>
  </si>
  <si>
    <t>LEUPRORELINA ACETATO</t>
  </si>
  <si>
    <t>300
60</t>
  </si>
  <si>
    <t>€ 78,42
€ 2020,88</t>
  </si>
  <si>
    <t>Z35357F48A</t>
  </si>
  <si>
    <t>TASIGNA 112 CPR 200 MG</t>
  </si>
  <si>
    <t>NILOTINIB</t>
  </si>
  <si>
    <t>NON FATTA. SPECIALITA' INSERITA IN GARA EDIZIONE III</t>
  </si>
  <si>
    <t>9137959252</t>
  </si>
  <si>
    <t>SAVENE * EV 10 FL 500 MG + 3 SACCHE</t>
  </si>
  <si>
    <t>DEXRAZOXANO</t>
  </si>
  <si>
    <t>Z503590295</t>
  </si>
  <si>
    <t>FARMACO UNICO ONCOLOGICO D'IMPORTAZIONE</t>
  </si>
  <si>
    <t>PROSTIN VR IV 1F 1 ML 500MCG PTO</t>
  </si>
  <si>
    <t>APROSTADIL</t>
  </si>
  <si>
    <t>ZC1358E440</t>
  </si>
  <si>
    <t>PELVILEN DUAL ACT COMPRESSE</t>
  </si>
  <si>
    <t>PALMITOILETANOLAMIDE</t>
  </si>
  <si>
    <t>EPITECH@LEGALMAIL.IT</t>
  </si>
  <si>
    <t>Z2E358DDF7</t>
  </si>
  <si>
    <t>02774840595</t>
  </si>
  <si>
    <t>METACOLINA LOFARMA*6,4% 2FL+3F</t>
  </si>
  <si>
    <t>METACOLINA</t>
  </si>
  <si>
    <t>LOFARMA SPA</t>
  </si>
  <si>
    <t>00713510154</t>
  </si>
  <si>
    <t>LOFARMA@LEGALMAIL.IT</t>
  </si>
  <si>
    <t>Z49358E348</t>
  </si>
  <si>
    <t>UROKINASE*EV 1F 100000UI</t>
  </si>
  <si>
    <t>UROCHINASI</t>
  </si>
  <si>
    <t>ZA0358E238</t>
  </si>
  <si>
    <t xml:space="preserve">CLEVIPREX*1 0FL 50ML 0,5MG/ML </t>
  </si>
  <si>
    <t>CLEVIDIPINA</t>
  </si>
  <si>
    <t>Z14358FE2D</t>
  </si>
  <si>
    <t>SUPRANE*LIQ INAL 6FL 240ML</t>
  </si>
  <si>
    <t>DESFLURANO</t>
  </si>
  <si>
    <t>Z99358DF5A</t>
  </si>
  <si>
    <t>TAGRISSO 80 MG 30 CPR</t>
  </si>
  <si>
    <t>OSIMERTINIB MESILATO</t>
  </si>
  <si>
    <t>ZB9359A72B</t>
  </si>
  <si>
    <t>DOPTELET 20 MG 10 CPR</t>
  </si>
  <si>
    <t>AVATROMBOPAG</t>
  </si>
  <si>
    <t>SOBI SRL</t>
  </si>
  <si>
    <t>ZF6359E4B6</t>
  </si>
  <si>
    <t>MABTHERA 100 MG/ML FIALE (2 FIALE A CF)</t>
  </si>
  <si>
    <t>Z6235A6D4E</t>
  </si>
  <si>
    <t>RITUXIMAB</t>
  </si>
  <si>
    <t>PAZIENTE AUTORIZZATO INTOLLERANTE AL GENERICO RICOMPRESO IN GARA</t>
  </si>
  <si>
    <t xml:space="preserve">EFEDRINA AGUETTANT*10SIR 10ML 3MG/ML
</t>
  </si>
  <si>
    <t>EFEDRINA</t>
  </si>
  <si>
    <t>AGUETTAN ITALIA SRL</t>
  </si>
  <si>
    <t>09435330965</t>
  </si>
  <si>
    <t>AGUETTANTITALIA@PEC.IT</t>
  </si>
  <si>
    <t>Z10355D240</t>
  </si>
  <si>
    <t>BIKTARVY* 30 CPR 50+200+25 MG FIALE</t>
  </si>
  <si>
    <t>EMTRICITABINA TENOFOVIR ALAFENAMIDE BICTEGRAVIR</t>
  </si>
  <si>
    <t>9148749A80</t>
  </si>
  <si>
    <t>neogenmk@arubapec.it</t>
  </si>
  <si>
    <t>2774840595</t>
  </si>
  <si>
    <t>ZC333DF913</t>
  </si>
  <si>
    <t>Z823415709</t>
  </si>
  <si>
    <t>TAGRISSO 80 MG 28 CPR
TAGRISSO 40 MG 28 CPR</t>
  </si>
  <si>
    <t>9160727710</t>
  </si>
  <si>
    <t>NON FATTA. SPECIALIT' INSERITA IN GARA EDIZIONE III</t>
  </si>
  <si>
    <t>NON FATTA - ACQUISTO UNICO</t>
  </si>
  <si>
    <t>CLINIGEN HEALTHCARE LIMITED</t>
  </si>
  <si>
    <t>BE0506739777</t>
  </si>
  <si>
    <t>1778520302</t>
  </si>
  <si>
    <t>GLYCOPYRROLATE*100CPR 1MG</t>
  </si>
  <si>
    <t>DARZALEX 1 FLACONE SC 15 ML 120 MG/ML</t>
  </si>
  <si>
    <t>DARATUMUMAB</t>
  </si>
  <si>
    <t>91658846C1</t>
  </si>
  <si>
    <t>ZE135D11BE</t>
  </si>
  <si>
    <t>MUCOCLEAR 6%</t>
  </si>
  <si>
    <t>CLORURO DI SODIO</t>
  </si>
  <si>
    <t>PAZIENTI AFFETTI DA FIBROSI CISTICA</t>
  </si>
  <si>
    <t>07195130153</t>
  </si>
  <si>
    <t>Z483509A42</t>
  </si>
  <si>
    <t>BENZETACIL* IM FL 1200000 UI + F</t>
  </si>
  <si>
    <t>BENZYLPENICILLIN</t>
  </si>
  <si>
    <t>Z3535E64B5</t>
  </si>
  <si>
    <t>NELL'IMPORTO DEL CIG SONO CALCOLATE ANCHE LE SPESE DI IMPORTAZIONE PARI AD € 15,00</t>
  </si>
  <si>
    <t>Nota prot. nr. 38776 del 31.03.2022</t>
  </si>
  <si>
    <t xml:space="preserve">ZB534CDC4E </t>
  </si>
  <si>
    <t>ZDD34D1C08</t>
  </si>
  <si>
    <t>ZC534C990B</t>
  </si>
  <si>
    <t>906928960A</t>
  </si>
  <si>
    <t>ENTYVIO 300MG</t>
  </si>
  <si>
    <t>ZF034E26F0</t>
  </si>
  <si>
    <t>Z4934F5AE5</t>
  </si>
  <si>
    <t>BRONCOVALEAS*INAL 200D 100MCG</t>
  </si>
  <si>
    <t>BRONCOVALEAS SOL. 15ML 0,5%</t>
  </si>
  <si>
    <t>Del. 1512 dell'08.09.2021</t>
  </si>
  <si>
    <t>Del. 152 del 24/01/2022</t>
  </si>
  <si>
    <t>Del. 1910 del 15/11/2021</t>
  </si>
  <si>
    <t>Del. 338 del 18/02/2022</t>
  </si>
  <si>
    <t>Del. 691 del 06/04/2022</t>
  </si>
  <si>
    <t>Del. nr. 2031 del 10/12/2021</t>
  </si>
  <si>
    <t>Del 1688 dell'11/10/2021</t>
  </si>
  <si>
    <t>Del. 454 dell'08/03/2022</t>
  </si>
  <si>
    <t>ROACTEMRA *SC 4 SIR 162 MG 0,9 ML</t>
  </si>
  <si>
    <t>TOCILIZUMAB</t>
  </si>
  <si>
    <t>91815506BF</t>
  </si>
  <si>
    <t>TREVICTA* 1 SIR IM 175 MG 0,875 ML</t>
  </si>
  <si>
    <t>TREVICTA* 1 SIR IM 350 MG 1,7505 ML</t>
  </si>
  <si>
    <t>TREVICTA* 1 SIR IM 525 MG 2,625 ML</t>
  </si>
  <si>
    <t>PALIPERIDONE</t>
  </si>
  <si>
    <t xml:space="preserve">ZD635F7588 </t>
  </si>
  <si>
    <t>9182005E37</t>
  </si>
  <si>
    <t>91820313AF</t>
  </si>
  <si>
    <t>LANSOX 30 MG 14 CPS
LANSOX 15 MG 14 CPS
LANSOX 15 MG 14 CPS ORODISP.
LANSOX 30 MG 14 CPS</t>
  </si>
  <si>
    <t>LANSOPRAZOLO</t>
  </si>
  <si>
    <t>7.700
4.900
4,900
14.000</t>
  </si>
  <si>
    <t>ZF335FBC19</t>
  </si>
  <si>
    <t>KEVZARA* SC 2 PEN 1,14 ML 200 MG
KEVZARA SIRINGHE</t>
  </si>
  <si>
    <t>SARILUMAB</t>
  </si>
  <si>
    <t>80
40</t>
  </si>
  <si>
    <t>ZAB3602536</t>
  </si>
  <si>
    <t>RILUTEK* 56 CPR RIV. 50 MG</t>
  </si>
  <si>
    <t xml:space="preserve">ZAC36072F0 </t>
  </si>
  <si>
    <t>ACQUISTO PER PAZIENTE AUTORIZZATO</t>
  </si>
  <si>
    <t>ULTRAPROCT POM. RETT. 30 G</t>
  </si>
  <si>
    <t>FLUOCORTOLONE POMATA</t>
  </si>
  <si>
    <t>ZC43608045</t>
  </si>
  <si>
    <t>DIBASE * OS SOL 2 FLC 2,5 25000 UI
DIBASE * IM OS SOL 6F 1 ML 100000 UI
DIBASE * OS SOL 2 FL 2,5 50000 UI</t>
  </si>
  <si>
    <t>COLECALCIFEROLO</t>
  </si>
  <si>
    <t>ABIOGEN PHARMA SPA</t>
  </si>
  <si>
    <t>01466740501</t>
  </si>
  <si>
    <t>direzioneafc@pec.abiogen.it</t>
  </si>
  <si>
    <t>1800
90
900</t>
  </si>
  <si>
    <t>0,55227 €
0,22424 €
1,04591 €</t>
  </si>
  <si>
    <t>Z8D3622AA8</t>
  </si>
  <si>
    <t>GRANISETRON INETT. 5 FL. 3 MG</t>
  </si>
  <si>
    <t>GRANISETRON</t>
  </si>
  <si>
    <t>Z523622D62</t>
  </si>
  <si>
    <t>DIFLUCAN OS 50 MG 5 ML SC</t>
  </si>
  <si>
    <t>FLUCONAZOLO</t>
  </si>
  <si>
    <t>Z803607F97</t>
  </si>
  <si>
    <t>TIXTELLER*56CPR RIV 550MG</t>
  </si>
  <si>
    <t>RIFAXIMINA</t>
  </si>
  <si>
    <t>9183983E83</t>
  </si>
  <si>
    <t>GLIVEC 100MG 120CPS</t>
  </si>
  <si>
    <t>91839481A5</t>
  </si>
  <si>
    <t>BUCCOLAM 10MG 4SIR SOL. ORALE
BUCOLAN 5MG 4SIR SOL ORALE</t>
  </si>
  <si>
    <t>MIDAZOLAM</t>
  </si>
  <si>
    <t>NEURAXPHARM@PEC.IT</t>
  </si>
  <si>
    <t>120
40</t>
  </si>
  <si>
    <t>20,4425
20,4425</t>
  </si>
  <si>
    <t>Z6BB5E60A2</t>
  </si>
  <si>
    <t>NEURAXPHARM ITALY SPA</t>
  </si>
  <si>
    <t>EVRYSDI 1 FLACONCINO ORALE POLV 0,75</t>
  </si>
  <si>
    <t>916215517E</t>
  </si>
  <si>
    <t>RISDIPLAM</t>
  </si>
  <si>
    <t>RISPERDAL OS GTT 100ML 1MG/ML</t>
  </si>
  <si>
    <t>RISPERIDONE</t>
  </si>
  <si>
    <t>ZA63608FB7</t>
  </si>
  <si>
    <t xml:space="preserve">CHENPEN*1SIR 500MCG/0,3ML
CHENPEN*1SIR 300MCG/0,3ML
CHENPEN*1SIR 150MCG/0,3ML
</t>
  </si>
  <si>
    <t>ADRENALINA PENNE</t>
  </si>
  <si>
    <t>BIOPROJET ITALIA SRL</t>
  </si>
  <si>
    <t>BIOPROJETITALIA@LEGALMAIL.IT</t>
  </si>
  <si>
    <t>100
450
80</t>
  </si>
  <si>
    <t>28,23 €
23,46 €
23,46 €</t>
  </si>
  <si>
    <t>ZE63607LB0</t>
  </si>
  <si>
    <t>XOSPATA 40 MG</t>
  </si>
  <si>
    <t>GILTERITINIB</t>
  </si>
  <si>
    <t>92163905A0</t>
  </si>
  <si>
    <t>RICHIESTA MAGGIO 2022</t>
  </si>
  <si>
    <t xml:space="preserve">NISTATINA </t>
  </si>
  <si>
    <t>ZD2360AA48</t>
  </si>
  <si>
    <t>CRESEMBA*EV POLV1FL 10ML 200MG</t>
  </si>
  <si>
    <t>ISAVUCONAZOLO</t>
  </si>
  <si>
    <t>Z5F3619AE0</t>
  </si>
  <si>
    <t>METALLINE STER. TNT X TRACHEO 6X7</t>
  </si>
  <si>
    <t>MEDICAZIONE VAPORIZZATO ALL'ALLUMINIO</t>
  </si>
  <si>
    <t>LOHMANN &amp; RAUSCHER S.R.L.</t>
  </si>
  <si>
    <t>00207810284</t>
  </si>
  <si>
    <t>UFFICIO.GARE@PEC.LOHMANN-RAUSCHER.IT</t>
  </si>
  <si>
    <t>ZA5362C23C</t>
  </si>
  <si>
    <t>NATALBEN SUPRA</t>
  </si>
  <si>
    <t>INTEGRATORE</t>
  </si>
  <si>
    <t>Z2D362CA17</t>
  </si>
  <si>
    <t>ACICLOVIR</t>
  </si>
  <si>
    <t>POLIFARMA S.P.A.</t>
  </si>
  <si>
    <t>00882341001</t>
  </si>
  <si>
    <t>POLIFARMA_UORE@LEGALMAIL.IT</t>
  </si>
  <si>
    <t>Z2F362F2D4</t>
  </si>
  <si>
    <t>6
20</t>
  </si>
  <si>
    <t xml:space="preserve">
7477,21 €
4336,78 €</t>
  </si>
  <si>
    <t>ICLUSIG 30 CPR RIV 15 MG FL</t>
  </si>
  <si>
    <t>JINARC 56 CPR 15 MG + 45 MG</t>
  </si>
  <si>
    <t>TOLVAPTAN</t>
  </si>
  <si>
    <t>Z65363E2E4</t>
  </si>
  <si>
    <t>Del. 874 del 03.05.2022</t>
  </si>
  <si>
    <t>SANOFI SRL</t>
  </si>
  <si>
    <t>ALKINDI 2 MG 50 CPS
ALKINDI 1 MG 50 CPS</t>
  </si>
  <si>
    <t>IDROCORTISONE</t>
  </si>
  <si>
    <t>1750
400</t>
  </si>
  <si>
    <t>2,076
1,444</t>
  </si>
  <si>
    <t>228,36
577,6</t>
  </si>
  <si>
    <t>FARMACO DA 1MG AGGANCIATO AL CONTRATTO DEL FARMACO 2MG + AUMENTO CAPIENZA PER GLI IMPORTI RICHIESTI MENO LA DISPONIBILITà DI EURO 913,44</t>
  </si>
  <si>
    <t>8000
2500</t>
  </si>
  <si>
    <t>FATTA RDO ANDATA DESERTA. SUCCESSIVO AFFIDAMENTO DIRETTO ALLA MYLAN</t>
  </si>
  <si>
    <t>Z4735FC5A0</t>
  </si>
  <si>
    <t>AUMENTATA CAPIENZA CIG DI € 1.556,80 IN DATA 16/05/2022. ADS.</t>
  </si>
  <si>
    <t>9237436D53</t>
  </si>
  <si>
    <t>TACHOSIL 2 SPUGNE
TACHOSIL 1 SPUGNA</t>
  </si>
  <si>
    <t>FIBRINOGENO UMANO/TROMBINA UMANA</t>
  </si>
  <si>
    <t>CORZA MEDICAL SRL</t>
  </si>
  <si>
    <t>€ 192,50
€ 350,00</t>
  </si>
  <si>
    <t>Già fatta per precedente acquisto</t>
  </si>
  <si>
    <t>Z56366EA52</t>
  </si>
  <si>
    <t>S. OMERO E ATRI</t>
  </si>
  <si>
    <t>FENOBARBITALE SALF IMIV 100MG 5F 2ML</t>
  </si>
  <si>
    <t>FENOBARBITALE SODICO</t>
  </si>
  <si>
    <t>Z8B3667539</t>
  </si>
  <si>
    <t>Z673667749</t>
  </si>
  <si>
    <t>ARGININA CORIDRATO 30%</t>
  </si>
  <si>
    <t>ZB8367ED1B</t>
  </si>
  <si>
    <t>PRADAXA DPC*60X1CPS 110MG
PRADAXA DPC*60X1CPS 150MG</t>
  </si>
  <si>
    <t>DABIGATRAN ETEXILATO MELISATO</t>
  </si>
  <si>
    <t>1500
600</t>
  </si>
  <si>
    <t>Z1B3680C53</t>
  </si>
  <si>
    <t>SOLUZIONE CARDIOPLEGICA*B 20ML 10FL</t>
  </si>
  <si>
    <t>SOSIO CLORURATO/POTASSIO</t>
  </si>
  <si>
    <t>Z8B36815EC</t>
  </si>
  <si>
    <t>VELTASSA*OS POLV 30BUST 8,4G 
VELTASSA*OS POLV 30BUST 16,8G</t>
  </si>
  <si>
    <t>PATIRTOMER CALCICO</t>
  </si>
  <si>
    <t>2.100 (70 CF)
2.400 (80 CF)</t>
  </si>
  <si>
    <t>Z863695049</t>
  </si>
  <si>
    <t>ZC03684395</t>
  </si>
  <si>
    <t>ARTISS* 1 SIR 5 ML + 5ML</t>
  </si>
  <si>
    <t>APROTININA FIBROGENO UMANO TROMBINA UMAN CALCIO CLORURO</t>
  </si>
  <si>
    <t>EPIVIR*OS FL 240ML 10MG/ML</t>
  </si>
  <si>
    <t>LAMIVUDINA</t>
  </si>
  <si>
    <t>Z0836812F8</t>
  </si>
  <si>
    <t>TUKYSA*84CPR RIV 150MG</t>
  </si>
  <si>
    <t>TUCATINIB</t>
  </si>
  <si>
    <t>SEAGEN B.V.</t>
  </si>
  <si>
    <t>DE331567510</t>
  </si>
  <si>
    <t>UFFICIOGARE@LEGALMAIL.COM</t>
  </si>
  <si>
    <t>Z1236810C3</t>
  </si>
  <si>
    <t>OSPOLOT*200CPR 200MG</t>
  </si>
  <si>
    <t>1600
2 (ordini)</t>
  </si>
  <si>
    <t>1,015
36,00 (spese trasporto)</t>
  </si>
  <si>
    <t>1.660,00
36,00</t>
  </si>
  <si>
    <t>1.726,4
36,00</t>
  </si>
  <si>
    <t>PARSABIV*6FL INIETT 5MG 1ML</t>
  </si>
  <si>
    <t>ETELCALCETIDE CLORIDRATO</t>
  </si>
  <si>
    <t>ZAC3691EB8</t>
  </si>
  <si>
    <t>OZANIMOD CLORIDRATO</t>
  </si>
  <si>
    <t xml:space="preserve">AMGEN SRL </t>
  </si>
  <si>
    <t>35
1680</t>
  </si>
  <si>
    <t>37,1625 (UNICO)</t>
  </si>
  <si>
    <t>1.300,6875
62.433,00</t>
  </si>
  <si>
    <t>9252368F99</t>
  </si>
  <si>
    <t>1.352,715
64.930,32</t>
  </si>
  <si>
    <t>AUSILIUM 20 PLUS</t>
  </si>
  <si>
    <t>DEAKOS SRL</t>
  </si>
  <si>
    <t>00115590671</t>
  </si>
  <si>
    <t>DEAKOS@MAILTEW.IT</t>
  </si>
  <si>
    <t>ZC736958FB</t>
  </si>
  <si>
    <t>AUSILIUM CREMA VAGINALE 10BUST</t>
  </si>
  <si>
    <t>CREMA VAGINALE MANNOSIO</t>
  </si>
  <si>
    <t>Z6F3695AC1</t>
  </si>
  <si>
    <t>CISTIQUER 30CPR</t>
  </si>
  <si>
    <t>FOMEPIZOLE*EV 1F 1MG/ML 1,5ML</t>
  </si>
  <si>
    <t>FOMEPIZOLO</t>
  </si>
  <si>
    <t>ZE3368F899</t>
  </si>
  <si>
    <t>PYZINA*120 TABS 500MG</t>
  </si>
  <si>
    <t>PIRAZINAMIDE</t>
  </si>
  <si>
    <t>0,073333
18,00</t>
  </si>
  <si>
    <t>281,9988
18,00</t>
  </si>
  <si>
    <t>293,278752
18,00</t>
  </si>
  <si>
    <t>Z4A368F694</t>
  </si>
  <si>
    <t>ZE4369D579</t>
  </si>
  <si>
    <t>ENVARSUS* 30 CPR 0,75 MG RP
ENVARSUS DPC *60CPR 1 MG RP
ENVARSUS DPC *30CPR 4 MG RP</t>
  </si>
  <si>
    <t>600
900
210</t>
  </si>
  <si>
    <t>€ 1,00
€ 1,37
€ 5,5</t>
  </si>
  <si>
    <t>CIG NON PRESO. AUMENTATA CAPIENZA PER ICLUSIG 45 MENTRE IL CIG PER L'ICLUSIG 15 A' ANCORA CAPIENTE</t>
  </si>
  <si>
    <t>TRIOFER FORTE</t>
  </si>
  <si>
    <t>INTEGRATORE A BASE DI FERRO</t>
  </si>
  <si>
    <t>AURORA BIOFARMA</t>
  </si>
  <si>
    <t>Z5B36A4C71</t>
  </si>
  <si>
    <t>PER PAZIENTE DETERMINATO AUTORIZZATO</t>
  </si>
  <si>
    <t>03757530716</t>
  </si>
  <si>
    <t>aurorabiofarma@pecimprese.it</t>
  </si>
  <si>
    <t>XEPLION*1 SIR IM 75 MG RP + 2 AGHI</t>
  </si>
  <si>
    <t>Z7136AD8B2</t>
  </si>
  <si>
    <t>XTANDI* 112 CPR RIV 40 MG</t>
  </si>
  <si>
    <t>ENZALUTAMIDE</t>
  </si>
  <si>
    <t>92662542B4</t>
  </si>
  <si>
    <t>Z1536BE8FB</t>
  </si>
  <si>
    <t>TIOCOLCHICOSIDE MYLAN GENERICS 4MG/ML IM</t>
  </si>
  <si>
    <t>TIOCOLCHICOSIDE</t>
  </si>
  <si>
    <t>IL PRODOTTO PRECEDENTEMENTE FORNITO DALLA DITTA ZENTIVA NON E' PIU' IN COMMERICIO</t>
  </si>
  <si>
    <t>92707164DC</t>
  </si>
  <si>
    <t>CLADRIBINA</t>
  </si>
  <si>
    <t>CUI CON PROGRAMMAZIONE 2022-2023</t>
  </si>
  <si>
    <t>IDRATON 245 10BUST</t>
  </si>
  <si>
    <t>INNOVARES SRL</t>
  </si>
  <si>
    <t>15494081001</t>
  </si>
  <si>
    <t>innovaresoft@legalmail.it</t>
  </si>
  <si>
    <t>ZF636C17E6</t>
  </si>
  <si>
    <t>MESTINON 20CPR DIV. 60MG</t>
  </si>
  <si>
    <t>PIRIDOSTIGMINA BROMURO</t>
  </si>
  <si>
    <t>ZCC36C60E6</t>
  </si>
  <si>
    <t>VIPER VENOM ANTITOXIN 500 A.U./5ML</t>
  </si>
  <si>
    <t>SIERO ANTIVIPERA</t>
  </si>
  <si>
    <t>253,00
23,00 (spesa di trasporto)</t>
  </si>
  <si>
    <t>3
1 spesa di trasporto</t>
  </si>
  <si>
    <t>ZC436C659B</t>
  </si>
  <si>
    <t>3600
1 (Spesa di trasporto)</t>
  </si>
  <si>
    <t>789,00
23,00</t>
  </si>
  <si>
    <t>759,00
23,00</t>
  </si>
  <si>
    <t>11471750965</t>
  </si>
  <si>
    <t>corzamedical@pec-legal.it</t>
  </si>
  <si>
    <t>400
450</t>
  </si>
  <si>
    <t>L-arginina cloridrato</t>
  </si>
  <si>
    <t>ZEPOSIA*4CPS 0,23MG+3CPS 0,46 STARTER (CF DA 7 CPS)
ZEPOSIA*28CPS 0,92MG</t>
  </si>
  <si>
    <t>0073</t>
  </si>
  <si>
    <t>Del. 1130 del 15.06.2022</t>
  </si>
  <si>
    <t>Z4436D46EE</t>
  </si>
  <si>
    <t>GASTROGRAFIN*OS RETT FL 100ML 370MG-IOD</t>
  </si>
  <si>
    <t>AMIDOTRIZOATO SODICO/MEGLUMINA AMIDOTRIZOATO</t>
  </si>
  <si>
    <t>Z2F36CFF94</t>
  </si>
  <si>
    <t>ADENOSINA</t>
  </si>
  <si>
    <t>ZEF36D0349</t>
  </si>
  <si>
    <t>THIOSOL*EV 25F 1G</t>
  </si>
  <si>
    <t>TIOPENTAL SODICO</t>
  </si>
  <si>
    <t>500
1 spesa di trasporto</t>
  </si>
  <si>
    <t>0,732
18,00 (spesa di trasporto)</t>
  </si>
  <si>
    <t>Z6C36D3D1F</t>
  </si>
  <si>
    <t>366,00
18,00</t>
  </si>
  <si>
    <t>402,6
18,00</t>
  </si>
  <si>
    <t>CIMZIA* SC 2 PEN 200MG 1ML+2SALV</t>
  </si>
  <si>
    <t>CIMZIA* SC 2 SIR 200MG 1ML+2SALV</t>
  </si>
  <si>
    <t>CERTOLIZUMAB PEGOL</t>
  </si>
  <si>
    <t>00471770017</t>
  </si>
  <si>
    <t>92530209A7</t>
  </si>
  <si>
    <t>92530133E2</t>
  </si>
  <si>
    <t>IN GARA ESCLUSIVI</t>
  </si>
  <si>
    <t>CIG ESAURITO (10/11/2021)
IN GARA ESCLUSIVI</t>
  </si>
  <si>
    <t>DISPONIBILITA' CONTRATTO € 12 262,58 (10/11/2021)
DIFFERITA SCADENZA AL 31/03/2022 
IN GARA ESCLUSIVI</t>
  </si>
  <si>
    <t>NESSUN ORDINE
IN GARA ESCLUSIVI</t>
  </si>
  <si>
    <t>SPECIALITA' INSERITA IN GARA EDIZIONE III MA IL CIG E' ESAURITO. LA DITTA SI E' IMPEGNATA A MANTENERE IL PREZZO DI GARA
IN GARA ESCLUSIVI</t>
  </si>
  <si>
    <t>DISPONIBILITA' CONTRATTO € 6 538,42 (10/11/2021)
DIFFERITA SCADENZA AL 31/03/2022  
IN GARA ESCLUSIVI</t>
  </si>
  <si>
    <t>CIG PONTE IN ATTESA DELLA CONCLUSIOEN DELLA PROCEDURA
IN GARA ESCLUSIVI</t>
  </si>
  <si>
    <r>
      <t xml:space="preserve">Acquisto esclusivo per il PO di S.Omero per paziente determinato già in trattamento fuori ASL
</t>
    </r>
    <r>
      <rPr>
        <sz val="16"/>
        <color rgb="FFFF0000"/>
        <rFont val="Arial Narrow"/>
        <family val="2"/>
      </rPr>
      <t>CIG ESAURITO (10/11/2021)
IN GARA ESCLUSIVI</t>
    </r>
  </si>
  <si>
    <t>Acquisto esclusivo per il PO di S.Omero per paziente determinato già in trattamento 
IN GARA ESCLUSIVI</t>
  </si>
  <si>
    <t>ACQUISTO PER PAZIENTE DETERMINATO. MEDICINALE INSERITO NELLA GARA REGIONALE INUNGIBILI
IN GARA ESCLUSIVI</t>
  </si>
  <si>
    <t>DISPONIBILITA' CONTRATTO € 39 567,00 (10/11/2021)
DIFFERITA SCADENZA AL 31/12/2022  
IN GARA ESCLUSIVI</t>
  </si>
  <si>
    <t>PER PAZIENTE AUTORIZZATO AFFETTO DA MALATTIA RARA
INSERITO IN GARA ESCLUSIVI</t>
  </si>
  <si>
    <t>termine prorogato al 21/12/2020
DESERTA
IN GARA ESCLUSIVI</t>
  </si>
  <si>
    <t>ESAURITO L'ORDINE DI 249 PZ CON IL VECCHIO CIG SI POSSONO ORDINARE NR. 1638 PZ CON IL CIG:  895749785C
IN GARA ESCLUSIVI</t>
  </si>
  <si>
    <t>CIG PONTE IN ATTESA DI NUOVA PROCEDURA SU MAGGIOLI. PRECEDENTE PROCEDURA DESERTA
IN GARA ESCLUSIVI</t>
  </si>
  <si>
    <t>DISPONIBILITA' CONTRATTO € 81 277,96 (10/11/2021)
DIFFERITA SCADENZA AL 30/06/2022  
IN GARA ESCLUSIVI</t>
  </si>
  <si>
    <t>Fornitura per terapia competa per paziente determinato
IN GARA ESCLUSIVI</t>
  </si>
  <si>
    <t>Farmaco per paziente determinato PO Teramo e Po S. Omero
IN GARA ESCLUSIVI</t>
  </si>
  <si>
    <t>DISPONIBILITA' CONTRATTO € 64 827,66 (10/11/2021)
IN GARA ESCLUSIVI</t>
  </si>
  <si>
    <t>DISPONIBILITA' CONTRATTO € 372 631,54 (10/11/2021) - DIFFERITA SCADENZA AL 30/06/2022
IN GARA ESCLUSIVI</t>
  </si>
  <si>
    <t>DISPONIBILITA' CONTRATTO € 2 433,60 (10/11/2021)
IN GARA ESCLUSIVI</t>
  </si>
  <si>
    <t>Acquisto esclusivo per il PO di Teramo per paziente determinato già in trattamento fuori ASL
IN GARA ESCLUSIVI</t>
  </si>
  <si>
    <t>Acquisto esclusivo per il PO di Giulianova per paziente determinato già in trattamento fuori ASL
IN GARA ESCLUSIVI</t>
  </si>
  <si>
    <t>Acquisto esclusivo per il PO di S.Omero per paziente determinato già in trattamento fuori ASL
IN GARA ESCLUSIVI</t>
  </si>
  <si>
    <t>Acquisto esclusivo per il PO di S.Omero per paziente determinato. AUMENTO CAPIENZA CIG DI € 2.429,994 PER P.O. ATRI IN DATA 17/05/2022. ADS. 
IN GARA ESCLUSIVI</t>
  </si>
  <si>
    <t>Farmaco ricompreso nella gara Lazio ma con altri dosaggi
IN GARA ESCLUSIVI</t>
  </si>
  <si>
    <t>Farmaco ricompreso nella gara Lazio ma CIG esaurito
IN GARA ESCLUSIVI</t>
  </si>
  <si>
    <t>Farmaco inserito in gara Edizione III - CIG esaurito
IN GARA ESCLUSIVI</t>
  </si>
  <si>
    <t>PARAFFIINA LIQ STER 10F 10ML</t>
  </si>
  <si>
    <t>AFFIDAMENTO DIRETTO A SEGUITO DI RDO DESERTA
IN GARA ESCLUSIVI</t>
  </si>
  <si>
    <t>PER PAZIENTI DETERMINATI
IN GARA ESCLUSIVI</t>
  </si>
  <si>
    <t>PIANO TERAPEUTICO ANNUALE APPROVATO PER NR. 2 PAZIENTI
IN GARA ESCLUSIVI</t>
  </si>
  <si>
    <t>VENCLYXTO* 112 CPR RIV 100 MG</t>
  </si>
  <si>
    <t>CONTRATTO PONTE IN ATESA DELLA CONCLUSIONE DELLA PROCEDURA
IN GARA ESCLUSIVI</t>
  </si>
  <si>
    <t>CIG PONTE IN ATTESA DI PREVENTIVO 
IN GARA ESCLUSIVI</t>
  </si>
  <si>
    <t>PAZIENTE AUTORIZZATO UNICO ACQUISTO
IN GARA ESCLUSIVI</t>
  </si>
  <si>
    <t>CIG PONTE IN ATTESA CONCLUSIONE RDO
IN GARA ESCLUSIVI</t>
  </si>
  <si>
    <t>DENOMINAZIONE
IN ROSSO I FARMACI INSERITI NELLA GARA ESCLUSIVI</t>
  </si>
  <si>
    <t>VIFOR FRESENIUS SRL</t>
  </si>
  <si>
    <t>13281421001</t>
  </si>
  <si>
    <t>viforfresenius@pec.it</t>
  </si>
  <si>
    <t>DUPIXENT *1SIR 300MG 2 ML (ASMA GRAVE)</t>
  </si>
  <si>
    <t>ZC136FA72D</t>
  </si>
  <si>
    <t>IN GARA ESCLUSIVI - AQCUISTO UNICO PER PAZIENTE DETERMINATO NELLE MORE DEL RECEPIMENTO</t>
  </si>
  <si>
    <t>TASIGNA 112 CPR 150 MG</t>
  </si>
  <si>
    <t>9308356A5D</t>
  </si>
  <si>
    <t>Delibera 1323 dell'11/07/2022</t>
  </si>
  <si>
    <t>DUPILUMAB</t>
  </si>
  <si>
    <t>RETSEVMO 80 MG CONFEZIONE DA 56 CPS
RETSEVMO 80 MG CONFEZIONE DA 112 CPS
RETSEVMO 40 MG CONFEZIONE DA 56 CPS</t>
  </si>
  <si>
    <t>SELPERCATINIB</t>
  </si>
  <si>
    <t>KRENOSIN 6MG/2ML FIALE</t>
  </si>
  <si>
    <t>THIOTRUE 1G</t>
  </si>
  <si>
    <t xml:space="preserve">TIOPENTAL </t>
  </si>
  <si>
    <t>CUSTODIOL HTL*SACCA 1000 ml e 2000 ml</t>
  </si>
  <si>
    <t>ARTECH SRL</t>
  </si>
  <si>
    <t>artechfm@pec.artechfm.it</t>
  </si>
  <si>
    <t>120
120</t>
  </si>
  <si>
    <t>ONOTICE*3FL POLV 2ML C/TAPPO</t>
  </si>
  <si>
    <t>VACCINO BCG</t>
  </si>
  <si>
    <t>RIAMET 24 CPR 120+20</t>
  </si>
  <si>
    <t xml:space="preserve">ARTEMETERE </t>
  </si>
  <si>
    <t>96
1 (Spesa di trasporto)</t>
  </si>
  <si>
    <t>BARACLUDE 30CPR RIV 0,5MG</t>
  </si>
  <si>
    <t>ENTECAVIR MONOIDRATO</t>
  </si>
  <si>
    <t>BETAMETASONE DIPR. SAN*0,05% 30G</t>
  </si>
  <si>
    <t>BETAMETASONE</t>
  </si>
  <si>
    <t>SANDOZ  SPA</t>
  </si>
  <si>
    <t>ACTILYSE IV FL 20MG+FL 20ML</t>
  </si>
  <si>
    <t>ALTEPLASI</t>
  </si>
  <si>
    <t xml:space="preserve">60
3 (spedizioni)
</t>
  </si>
  <si>
    <t>ACTILYSE IV FL 50MG+FL 50ML</t>
  </si>
  <si>
    <t>PROFARMA SRL</t>
  </si>
  <si>
    <t>02256250446</t>
  </si>
  <si>
    <t>profarmasrls@pec.it</t>
  </si>
  <si>
    <t>BRUFEN *30CPR RIV 600MG</t>
  </si>
  <si>
    <t>FITO OMOCISTEINA 60CPS VEG</t>
  </si>
  <si>
    <t>PRODOTTO DIETETICO</t>
  </si>
  <si>
    <t>SOLGAR ITALIA TINUTRIENT SPA</t>
  </si>
  <si>
    <t>solgaritaliamultinutrientspa@legalmail.it</t>
  </si>
  <si>
    <t>GRAZAX*OS 30 LIOF 75,000SQ-T</t>
  </si>
  <si>
    <t>POLLINE GRAMINACEE</t>
  </si>
  <si>
    <t>2920
730</t>
  </si>
  <si>
    <t>COSENTIX* SC SOLUZ 2 SIR 150 MG
COSENTIX 300 MG si SIRINGA IN PENNA PRERIEMPITA 2 ML (150 MG/ML)</t>
  </si>
  <si>
    <t>SECUKINUMAB</t>
  </si>
  <si>
    <t>//</t>
  </si>
  <si>
    <t>BRIDION 10FL EV 2ML 100MG/ML</t>
  </si>
  <si>
    <t>SUGAMMADEX</t>
  </si>
  <si>
    <t>SIMPONI*SC 1SIR 50MG 0,5ML</t>
  </si>
  <si>
    <t>GOLIMUMAB</t>
  </si>
  <si>
    <t>LANSOX 30 MG 14 CPS
LANSOX 15 MG 14 CPS
LANSOX 15 MG 14 CPS ORODISP.
LANSOX 30 MG 14 CPS ORODISP.</t>
  </si>
  <si>
    <t>14000
4200
21000
42000</t>
  </si>
  <si>
    <t>ALECTINIB</t>
  </si>
  <si>
    <t>IMBRUVICA 140 MG 90CPS
IMBRUVICA 140 MG 120 CPS</t>
  </si>
  <si>
    <t>IBRUTINIB</t>
  </si>
  <si>
    <t>VORICONAZOLO MYLAN 200 MG 28 CPR RIV</t>
  </si>
  <si>
    <t>VORICONAZOLO</t>
  </si>
  <si>
    <t>LOMUSTINA</t>
  </si>
  <si>
    <t>MCT OLIO MONODOSE 30 BUSTINE 10 ML</t>
  </si>
  <si>
    <t>INTEGRATORE A BASE DI TRIGLICERIDI A MEDIA CATENZA</t>
  </si>
  <si>
    <t>PIAM FARMACEUTICI SPA</t>
  </si>
  <si>
    <t>00244540100</t>
  </si>
  <si>
    <t>piamfarmaceutici@legalmail.it</t>
  </si>
  <si>
    <t>ONTOZRY* 14 CPR 25 MG + 14 CPR 12,5
ONTOZRY* 14 CPR RIV 50 MG
ONTOZRY* 28 CPR RIV 50 MG
ONTOZRY* 28 CPR RIV 100 MG
ONTOZRY* 28 CPR RIV 150 MG
ONTOZRY* 28 CPR RIV 200 MG</t>
  </si>
  <si>
    <t>CENOBAMATO</t>
  </si>
  <si>
    <t>ANGELINI PHARMA SPA</t>
  </si>
  <si>
    <t>Servizio_clienti_acraf@pec.angelini.it</t>
  </si>
  <si>
    <t>84
56
56
560
1120
56</t>
  </si>
  <si>
    <t>IBUPROFENE 100 MG/5ML SOSPENSIONE</t>
  </si>
  <si>
    <t>CAPRELSA* 30 CPR RIV 300 MG</t>
  </si>
  <si>
    <t>VANDETANIB</t>
  </si>
  <si>
    <t>FOSTIMON IM/SC 75 U.I. 10 FL</t>
  </si>
  <si>
    <t>UROFOLLITROPINA</t>
  </si>
  <si>
    <t>ATOSSISCLEROL 0,5%
ATOSSISCLEROL 1%</t>
  </si>
  <si>
    <t>LAUROMACROGOL 400</t>
  </si>
  <si>
    <t>300
500</t>
  </si>
  <si>
    <t>TECFIDERA* 56 CPR 240 MG</t>
  </si>
  <si>
    <t>DIMETILFUMARATO</t>
  </si>
  <si>
    <t>TARDOCILLIN 1200 4ML 6 AMP.</t>
  </si>
  <si>
    <t xml:space="preserve">BENZYPLENICILLIN LIDOCAIN </t>
  </si>
  <si>
    <t>12
1 trasporto</t>
  </si>
  <si>
    <t>TRACTOCILE EV 37,5MG/ML0,5ML FL</t>
  </si>
  <si>
    <t>ATOSIBAN ACETATO</t>
  </si>
  <si>
    <t>METOTRESSATO TEVA FL 50ML 2ML ONCO.</t>
  </si>
  <si>
    <t>METOTREXATO</t>
  </si>
  <si>
    <t>40</t>
  </si>
  <si>
    <t>METADONE CLOR. MOLTENI*OS 5MG/ML FL1000ML</t>
  </si>
  <si>
    <t>METADONE CLORIDRATO</t>
  </si>
  <si>
    <t>SPRAVATO 28 MG SPRAY NASALE</t>
  </si>
  <si>
    <t>ESKETAMINA</t>
  </si>
  <si>
    <t>SAMSCA * 10 CPR 15 MG
SAMSCA * 10 CPR 30 MG</t>
  </si>
  <si>
    <t>500
400</t>
  </si>
  <si>
    <t>MAVENCLAD 1 CPR 10 MG
MAVENCLAD 6 CPR 10 MG</t>
  </si>
  <si>
    <t>1
30</t>
  </si>
  <si>
    <t>DETRUSITOL*28CPR RIV 1MG
DETRUSITOL 2MG RETARD 14CPS</t>
  </si>
  <si>
    <t>TOLTERODINA TARTARO</t>
  </si>
  <si>
    <t>140
70</t>
  </si>
  <si>
    <t>BACTRIM FTE SCIR. 100ML</t>
  </si>
  <si>
    <t>TRIMETOPRIM/SULFAMETOXAZOLO</t>
  </si>
  <si>
    <t>AVAS PHARMACEUTICALS SRL</t>
  </si>
  <si>
    <t>TENKASI*EV 3FL POLV 400MG</t>
  </si>
  <si>
    <t>ORITAVANCINA</t>
  </si>
  <si>
    <t>IOBITRIDOLO</t>
  </si>
  <si>
    <t>NEVIRAPINA EMIDRATO</t>
  </si>
  <si>
    <t>THYROGEN IM 0,9 MG 2 FL</t>
  </si>
  <si>
    <t>TIROTROPINA</t>
  </si>
  <si>
    <t>REMSIMA*EV FL 100MG</t>
  </si>
  <si>
    <t>INFLIXIMAB</t>
  </si>
  <si>
    <t>CELLTRION HEALTHCARE ITALY SRL</t>
  </si>
  <si>
    <t>celltrionhealthcare_italy@legalmail.it</t>
  </si>
  <si>
    <t>NALOXONE 0,4 MG FIALA 1 ML</t>
  </si>
  <si>
    <t>NALOXONE CLORIDRATO</t>
  </si>
  <si>
    <t>INDUSTRIA FARMACEUTICA GALENICA SENESE</t>
  </si>
  <si>
    <t>IT00050110527</t>
  </si>
  <si>
    <t>galenicasenese@pec.it</t>
  </si>
  <si>
    <t>FORBEST*AD NEBUL 30FL 1MG/1ML
FORBEST*BB NEBUL 30FL 0,5MG/1ML</t>
  </si>
  <si>
    <t>FLUNISOLIDE</t>
  </si>
  <si>
    <t>5700
5100</t>
  </si>
  <si>
    <t>BETADINE*POM 100G</t>
  </si>
  <si>
    <t>IODOPOVIDONE</t>
  </si>
  <si>
    <t>Del. 1437 del 03.08.2022</t>
  </si>
  <si>
    <t>DA FARE</t>
  </si>
  <si>
    <t>Z8A3735C27</t>
  </si>
  <si>
    <t>PER PAZIENTE AFFETTO DA FIBROSI CISTICA</t>
  </si>
  <si>
    <t>ZA636ED3F6</t>
  </si>
  <si>
    <t>ZC836ED44D</t>
  </si>
  <si>
    <t>IMPORTAZIONE PER CARENZA</t>
  </si>
  <si>
    <t>FARMACO SALVAVITA UNICO</t>
  </si>
  <si>
    <t xml:space="preserve">AFFIDAMENTO DIRETTO </t>
  </si>
  <si>
    <t>ZB4370503C</t>
  </si>
  <si>
    <t>Z8F370764E</t>
  </si>
  <si>
    <t>158,40
18,00</t>
  </si>
  <si>
    <t>174,24
18,00</t>
  </si>
  <si>
    <t>Z37373DDC1</t>
  </si>
  <si>
    <t>Z29370F8AB</t>
  </si>
  <si>
    <t>16.320,00
54,00</t>
  </si>
  <si>
    <t>Z54370F979</t>
  </si>
  <si>
    <t>ZAD371FEBC</t>
  </si>
  <si>
    <t>ZE337225CD</t>
  </si>
  <si>
    <t>PAZIENTE AUTORIZZATO PER MALATTIA RARA</t>
  </si>
  <si>
    <t>ZA53727B0F</t>
  </si>
  <si>
    <t>FARMACO SALVAVITA PAZIENTE AUTORIZZATO</t>
  </si>
  <si>
    <t>Z3B374B97A</t>
  </si>
  <si>
    <t>Del. 1816 dell'11.10.2022</t>
  </si>
  <si>
    <t>935959347B</t>
  </si>
  <si>
    <t>93254493F6</t>
  </si>
  <si>
    <t>ZBA3730610</t>
  </si>
  <si>
    <t>Z903708061</t>
  </si>
  <si>
    <t>924,00
189,00
1.449,00
4.620,00</t>
  </si>
  <si>
    <t>1016,4
207,9
144,9
5.082</t>
  </si>
  <si>
    <t>NON PRECISATO</t>
  </si>
  <si>
    <t>93136413B1</t>
  </si>
  <si>
    <t>Z883794866</t>
  </si>
  <si>
    <t>Z353794B85</t>
  </si>
  <si>
    <t>Z523795B2E</t>
  </si>
  <si>
    <t>ZF33795A74</t>
  </si>
  <si>
    <t>ZD231BC3A6</t>
  </si>
  <si>
    <t>PRINCIPIO ATTIVO AGGIUDICATO IN GARA E' CARENTE</t>
  </si>
  <si>
    <t>93931955BA</t>
  </si>
  <si>
    <t>Z2B37B3BE2</t>
  </si>
  <si>
    <t>ZD237BF229</t>
  </si>
  <si>
    <t>9410608763</t>
  </si>
  <si>
    <t>Z9637CO644</t>
  </si>
  <si>
    <t>COMPUTATI € 30,00 PER SPESE DI SPEDIZIONE</t>
  </si>
  <si>
    <t>ZBC37D1E23</t>
  </si>
  <si>
    <t>30/09/02023</t>
  </si>
  <si>
    <t>ZFA37D29F2</t>
  </si>
  <si>
    <t>942192634D</t>
  </si>
  <si>
    <t>ZBE381F116</t>
  </si>
  <si>
    <t>9457079479</t>
  </si>
  <si>
    <t>PRINCIPIO ATTIVO AGGIUDICATO CON RDO. PRESO CIG PER FARMACO BRAND PER PAZIENTI AUTORIZZATI</t>
  </si>
  <si>
    <t>Z52384AE6D</t>
  </si>
  <si>
    <t>FARMACO INSERITO IN GARA III MA CIG ESAURITO</t>
  </si>
  <si>
    <t>ZAC37F9626</t>
  </si>
  <si>
    <t>Z0638015F8</t>
  </si>
  <si>
    <t>Z49380202F</t>
  </si>
  <si>
    <t>8896276F2F</t>
  </si>
  <si>
    <t>ZF538236D1</t>
  </si>
  <si>
    <t>ZBE38397AB</t>
  </si>
  <si>
    <t>Z88383D49C</t>
  </si>
  <si>
    <t>Z47384166E</t>
  </si>
  <si>
    <t>Z393859AD8</t>
  </si>
  <si>
    <t>ZCE3865DEB</t>
  </si>
  <si>
    <t>0,066
0,045
0,069
0,11</t>
  </si>
  <si>
    <t>2,98636
2,98601
2,98636</t>
  </si>
  <si>
    <t>1,91
2,32</t>
  </si>
  <si>
    <t>21,59333
30</t>
  </si>
  <si>
    <t>1,396071
2,79221</t>
  </si>
  <si>
    <t>0,02
0,01</t>
  </si>
  <si>
    <t>STRIALISIN 6 FIALE 2 ML</t>
  </si>
  <si>
    <t>ZA5388A11C</t>
  </si>
  <si>
    <t>BOSUSTINIB MONOIDRATO</t>
  </si>
  <si>
    <t>Z7A387FD8C</t>
  </si>
  <si>
    <t>POLIETILENGLICOLE 400 LIQ 1L</t>
  </si>
  <si>
    <t>ANTITODO/GALENICO</t>
  </si>
  <si>
    <t>FAGRON ITALIA SRL</t>
  </si>
  <si>
    <t>ZDC3880169</t>
  </si>
  <si>
    <t>ENHERTU*INF 1FL POLV 100MG</t>
  </si>
  <si>
    <t>TRASTUZUMAB DERUXTECAN</t>
  </si>
  <si>
    <t>DAIICHI SANKYO ITALIA SPA</t>
  </si>
  <si>
    <t>Z953880EA1</t>
  </si>
  <si>
    <t>TERLIPRESSINA SUN*5F 8,5ML</t>
  </si>
  <si>
    <t>TERLIPRESSINA ACETATO</t>
  </si>
  <si>
    <t>ZF738F9822</t>
  </si>
  <si>
    <t xml:space="preserve">GLICEROLO 10% 250ML FLC  </t>
  </si>
  <si>
    <t>GLICEROLO</t>
  </si>
  <si>
    <t>Z68388AA29</t>
  </si>
  <si>
    <t>STEGLUJAN 15X100MG</t>
  </si>
  <si>
    <t>SITAGLIPTIN+ERTUGLIFLOZIN</t>
  </si>
  <si>
    <t>730 CPR</t>
  </si>
  <si>
    <t>68,17 A CONF.</t>
  </si>
  <si>
    <t>Z21389BC2F</t>
  </si>
  <si>
    <t>ZEMPLAR FL 5MCG</t>
  </si>
  <si>
    <t>PARACALCITOLO</t>
  </si>
  <si>
    <t>Z8C389D229</t>
  </si>
  <si>
    <t>DEPOSILIN*IM 1200000UI</t>
  </si>
  <si>
    <t>BENZILPENICILLINA BENZATINICA</t>
  </si>
  <si>
    <t>Z66389D5A5</t>
  </si>
  <si>
    <t>50 + SPESE DI TRASPORTO</t>
  </si>
  <si>
    <t xml:space="preserve">2,23 + 30 SPESE DI TRASPORTO </t>
  </si>
  <si>
    <t>XEXNETIX350*FL 50ML 350MG/ML</t>
  </si>
  <si>
    <t>Z8138A7BC2</t>
  </si>
  <si>
    <t>BICILLIN 1200000 2 ML 10 SIR</t>
  </si>
  <si>
    <t>52,635 + € 23 SPESE DI TRASPORTO</t>
  </si>
  <si>
    <t>Z7A3865CD9</t>
  </si>
  <si>
    <t>8
18</t>
  </si>
  <si>
    <t>GABESATO MES LIM*1F 100MG+F5ML</t>
  </si>
  <si>
    <t>GABESATO MESILATO</t>
  </si>
  <si>
    <t>IMNOVID*21 CPS 2MG</t>
  </si>
  <si>
    <t>POMALIDOMIDE</t>
  </si>
  <si>
    <t>9504999D4C</t>
  </si>
  <si>
    <t>IALURIL SOFT GELS 60CPS</t>
  </si>
  <si>
    <t>Z7238BDC9B</t>
  </si>
  <si>
    <t>RETSEVMO*112CPS 80MG</t>
  </si>
  <si>
    <t>9534752642</t>
  </si>
  <si>
    <t>NIFEDIPIN RA*OS GTT30ML20MG/ML</t>
  </si>
  <si>
    <t>NIFIDEPINA GOCCE</t>
  </si>
  <si>
    <t>150 + 1 SPESA DO TRASPORTO</t>
  </si>
  <si>
    <t>5,70 + 18,00 SPESA TRASPORTO</t>
  </si>
  <si>
    <t>Z0B38FC16F</t>
  </si>
  <si>
    <t>IMPORTAZIONE SINGOLA</t>
  </si>
  <si>
    <t>CEFAZOLINA K24*EV FL 1G+F 101ML</t>
  </si>
  <si>
    <t>CEFAZOLINA SODICA</t>
  </si>
  <si>
    <t>k24pharmaceuticals@pec.it</t>
  </si>
  <si>
    <t>K24 PHARMACEUTICALS SRL</t>
  </si>
  <si>
    <t>Z0E38B56C8</t>
  </si>
  <si>
    <t>LA DITTA NON HA RISPOSTA A NESSUNA RICHIESTA DI MANTENIMENTO PREZZI. ABBIAMO PROCEDUTO UGUALMENTE ALLA CREAZIONE DI NUOVO CONTRATTO VISTA L'URGENZA. PARLATO CON VITTORIO.</t>
  </si>
  <si>
    <t>EREMFAT*OS 1FL 60ML 100MG/5ML</t>
  </si>
  <si>
    <t>RIFAMPICINA</t>
  </si>
  <si>
    <t>11,43 € + 30 € (2 IMPORTAZIONI)</t>
  </si>
  <si>
    <t>5.715 € + 60 € (2 IMPORTAZIONI)</t>
  </si>
  <si>
    <t>ZED83E24C8</t>
  </si>
  <si>
    <t>2 IMPORTAZIONI</t>
  </si>
  <si>
    <t>GILENYA*28CPS 0,5MG</t>
  </si>
  <si>
    <t>FINGOLIMOD CLORIDRATO</t>
  </si>
  <si>
    <t>9528657083</t>
  </si>
  <si>
    <t>ESKIM*20CPS 1G</t>
  </si>
  <si>
    <t>OMEGA POLIENOICI</t>
  </si>
  <si>
    <t>Z4C38F7DA7</t>
  </si>
  <si>
    <t>MEXILETINE* 100 CPR 200 MG</t>
  </si>
  <si>
    <t>MEXILETINA CLORIDRATO</t>
  </si>
  <si>
    <t>8000
1 SPESA DI TRASPORO</t>
  </si>
  <si>
    <t>ZA739200DB</t>
  </si>
  <si>
    <t>Z723921CBB</t>
  </si>
  <si>
    <t>ORFADIN 60 CPS 10 MG</t>
  </si>
  <si>
    <t>NITISINONE</t>
  </si>
  <si>
    <t>CHIESTI 5 PREVENTIVI. HA RISPOSTO SOLO ALFASIGMA</t>
  </si>
  <si>
    <t>RESIDUO AL 15/12/2022 IVA COMPRESA</t>
  </si>
  <si>
    <t>PRODOTTO CHIUSO PERCHE' FUORI PRODUZIONE</t>
  </si>
  <si>
    <t>AUMENTATA CAPIENZA CIG PER COMPLESSIVI € 6.144,934 IN DATA 17/05/2022 CON AUMENTO DI PREZZI UNITARI COME DA MAIL DEL 11/02/2022. ADS.
IL CIG RIGUARDA IL SOLO PRODOTTO  EN FIALE IM IV 3F 1ML 0,5 MG PERCHE' GLI ALTRI SONO INSERITI IN GARA ESCLUSIVI</t>
  </si>
  <si>
    <t>Z4A350F50C</t>
  </si>
  <si>
    <t>29 786,86</t>
  </si>
  <si>
    <t>ZED366B0F9</t>
  </si>
  <si>
    <t>ZC238B34F0</t>
  </si>
  <si>
    <t>31/11/2023</t>
  </si>
  <si>
    <t>DARAPRIM 30 CP 25 MG PTO</t>
  </si>
  <si>
    <t>Z4B3938EA4</t>
  </si>
  <si>
    <t>PIRIMETAMINA</t>
  </si>
  <si>
    <t>NEL VALORE DEL CIG SONO COMPRESI € 18,00 PER SPESE DI TRASPORTO.
ACQUISTO UNICO</t>
  </si>
  <si>
    <t>BENADON 300 MG 2 ML 6 AMPOLLE</t>
  </si>
  <si>
    <t>PIRIDOSSINA CLORIDRATO</t>
  </si>
  <si>
    <t>120
1 SPESA DI TRASPORTO</t>
  </si>
  <si>
    <t>€ 0,99833
€ 30,00</t>
  </si>
  <si>
    <t>ZBF39418C7</t>
  </si>
  <si>
    <t>NEL VALORE DEL CIG SONO COMPRESI € 30,00 PER SPESE DI TRASPORTO.
ACQUISTO UNICO</t>
  </si>
  <si>
    <t>Delibera 2074 del 25/11/2022</t>
  </si>
  <si>
    <t>PRODOTTO AGGIUDICATO IN GARA EDIZIONE III CARENTE. PRODOTTO AGGIUDICATO A SEGUITO RDO PER SOPPERIRE A CARENZA.</t>
  </si>
  <si>
    <t>FLOCARE SACCA SEMI RIGIDA 1L</t>
  </si>
  <si>
    <t>SACCA</t>
  </si>
  <si>
    <t>11667890153</t>
  </si>
  <si>
    <t>DANONE NUTRICIA SPA</t>
  </si>
  <si>
    <t>nutriciaitaliaspa@legalmail.it</t>
  </si>
  <si>
    <t>ZA8393F81B</t>
  </si>
  <si>
    <t xml:space="preserve">AFFIDAMENTO DIRETTO CON PREVENTIVO </t>
  </si>
  <si>
    <t>APTAMIL 1 LIQUIDO 500ML</t>
  </si>
  <si>
    <t xml:space="preserve">LATTE </t>
  </si>
  <si>
    <t>Z7939240EF</t>
  </si>
  <si>
    <t>METOTRESSATO FLC 500MG
METOTRESSATO TEVA*FL 1G 10ML</t>
  </si>
  <si>
    <t>METOTRESSATO</t>
  </si>
  <si>
    <t>8,90
14,90</t>
  </si>
  <si>
    <t>ZD539227BA</t>
  </si>
  <si>
    <t>RINOREX FC SOL SALINA 30FL 5ML</t>
  </si>
  <si>
    <t>STEWQRT ITALIA SRL - DISTRIBUTORE FUTURA SRL</t>
  </si>
  <si>
    <t>04829050964</t>
  </si>
  <si>
    <t>info@futuramedicinali.it</t>
  </si>
  <si>
    <t>Z9739228AA</t>
  </si>
  <si>
    <t>HIZENTRA*SC 1FL 10ML 200MG/ML
HIZENTRA*SC 1FL 20ML 200MG/ML
HIZENTRA*SC 1FL 50ML 200MG/ML</t>
  </si>
  <si>
    <t>IMMUNOGLOBULINA UMANA NORMALE</t>
  </si>
  <si>
    <t>90
350
200</t>
  </si>
  <si>
    <t>110
220
680,50</t>
  </si>
  <si>
    <t>9900
77000
136100</t>
  </si>
  <si>
    <t>9558161BF8</t>
  </si>
  <si>
    <t>LITHOSOLV PLUS 60CPR</t>
  </si>
  <si>
    <t>POTASSIO CITRATO</t>
  </si>
  <si>
    <t>ZC0393E9FC</t>
  </si>
  <si>
    <t>XEPLION*1 SIR IM 50 MG RP + 2 AGHI</t>
  </si>
  <si>
    <t>XEPLION*1 SIR IM 150 MG RP + 2 AGHI</t>
  </si>
  <si>
    <t>PALIPERIDONE PALMITATO</t>
  </si>
  <si>
    <t>CIG DI GARA ESAURITO. LA DITTA HA CONFERMATO IL PREZZO DI GARA</t>
  </si>
  <si>
    <t>9580711CD1</t>
  </si>
  <si>
    <t>Z2A395A4ED</t>
  </si>
  <si>
    <t>Z2D3961D54</t>
  </si>
  <si>
    <t>CIG PONTE PER NR. 6 CONFEZIONI. CHIESTO ABOZZELLI CIG PER ENTRAME LE POSOLOGIE (2 MG E 3 MG)</t>
  </si>
  <si>
    <t>Z2D3961D5A</t>
  </si>
  <si>
    <t>CLONIDINA CL LIMé 10 F 150 MCG/ML</t>
  </si>
  <si>
    <t>CLONIDINA</t>
  </si>
  <si>
    <t>Z0F396EFE9</t>
  </si>
  <si>
    <t>BOTOX IM 1 FL 100 U</t>
  </si>
  <si>
    <t>TOSSINA BOTULINICA DI CLOSTRIDIUM BOTULINUM TIPO A</t>
  </si>
  <si>
    <t>Z1A3970B63</t>
  </si>
  <si>
    <t>95932421BD</t>
  </si>
  <si>
    <t>HUMIRA SIRINGA 40 MG
HUMIRA PENNAA 40 MG
HUMIRA PENNA 80 MG
HUMIRA 2 SIRINGHE 20 MG</t>
  </si>
  <si>
    <t>ADALIMUMAB</t>
  </si>
  <si>
    <t>190
810
60
//</t>
  </si>
  <si>
    <t>€ 190,00
€ 190,00
€ 380,00
€95,00</t>
  </si>
  <si>
    <t>Z683971C7D</t>
  </si>
  <si>
    <t>POTASSIO CLORURO 20 MEQ/10ML FIALE VETRO 10 ML 5 UNITA'</t>
  </si>
  <si>
    <t>POTASSIO CLORURO</t>
  </si>
  <si>
    <t>Z1E3973D7D</t>
  </si>
  <si>
    <t>FARMACO AD USO COMPASSIONEVOLE</t>
  </si>
  <si>
    <t>TRIACORT* INIET 3 FL 40 MG/1ML</t>
  </si>
  <si>
    <t>TRIAMCINOLONE ACETONIDE</t>
  </si>
  <si>
    <t>PHARMATEX ITALIA SRL</t>
  </si>
  <si>
    <t>03670780158</t>
  </si>
  <si>
    <t>pharmatex@pec.pharmatex.it</t>
  </si>
  <si>
    <t>Z563975B4A</t>
  </si>
  <si>
    <t>DIACOGEN* 1 FLACONCINO EV 50 MG 20 ML</t>
  </si>
  <si>
    <t>DECITABINA</t>
  </si>
  <si>
    <t>Z2D39792E9</t>
  </si>
  <si>
    <t>FARMACO INSERITO IN GARA III MA NON CI SONO I FABBISOGNI PER TERAMO</t>
  </si>
  <si>
    <t>INLYTA* 56 CPR RIV 5 MG</t>
  </si>
  <si>
    <t>AXITINIB</t>
  </si>
  <si>
    <t>9597467052</t>
  </si>
  <si>
    <t>DICOFLOR GOCCE 5 ML 24 PZ</t>
  </si>
  <si>
    <t>DICOFARM SPA</t>
  </si>
  <si>
    <t>01068901006</t>
  </si>
  <si>
    <t>ordini@pec.dicofarm.it</t>
  </si>
  <si>
    <t>Z953978F91</t>
  </si>
  <si>
    <t>XELJANX* FL 56 CPR RIV 5 MG
XELJANX* 112 CPR RIV 10 MG</t>
  </si>
  <si>
    <t>TOFACITINIB CITRATO</t>
  </si>
  <si>
    <t>3.920
112</t>
  </si>
  <si>
    <t>€ 9,29214
€ 18,5248</t>
  </si>
  <si>
    <t>ZE23978CCA</t>
  </si>
  <si>
    <t>Z5A39810C6</t>
  </si>
  <si>
    <t>VOTUBIA 30 CPR 3 MG
VOTUBIA 30 CPR 2 MG</t>
  </si>
  <si>
    <t>€ 20,67
€ 13,98067</t>
  </si>
  <si>
    <t>ZDA39846ED</t>
  </si>
  <si>
    <t>AMOXICILLINA AC CLA SAN*OS70 ML</t>
  </si>
  <si>
    <t>AMOXICILLINA E ACIDO CLAVULANICO</t>
  </si>
  <si>
    <t>Z5D3984B6E</t>
  </si>
  <si>
    <t>RAPIVA 20MG/ML</t>
  </si>
  <si>
    <t>PRODOTTI PER PREPARAZIONI GALENICHE DA DESTINARE A PAZIENTI AFFETTI DA MALATTIA RARA. DIFFERITA SCADENZA AL 31/12/2023</t>
  </si>
  <si>
    <t>COMBITIMOR* COLLIRIO 20 FL 0,25 ML</t>
  </si>
  <si>
    <t>TOBRAMICINA/DESAMETASONE SODIO FOSFATO</t>
  </si>
  <si>
    <t>FIDIA FARMACEUTICI</t>
  </si>
  <si>
    <t>ZF2398AE6B</t>
  </si>
  <si>
    <t>00204260285</t>
  </si>
  <si>
    <t>Z27398C13D</t>
  </si>
  <si>
    <t>Z5A3991A7B</t>
  </si>
  <si>
    <t>600
6 (SPESE DI TRASPOSRTO)</t>
  </si>
  <si>
    <t>€ 4,81
€ 15,00</t>
  </si>
  <si>
    <t>Z8D39973B9</t>
  </si>
  <si>
    <t>IGANTET* IM 1 SIR 2 ML 500 UI
IGANTET* IM 1 SIR 2 ML 250 UI</t>
  </si>
  <si>
    <t>IMMUNOGLOBULINA UMANA ANTITETANICA</t>
  </si>
  <si>
    <t>750
450</t>
  </si>
  <si>
    <t>€ 21,45
€ 13,86</t>
  </si>
  <si>
    <t>PAZENIR* EV 1 FL 100 MG 5 MG/ML</t>
  </si>
  <si>
    <t>PACLITAXEL</t>
  </si>
  <si>
    <t xml:space="preserve">96150763B9 </t>
  </si>
  <si>
    <t>RINOREX AEROSOL BICARB 25FL 3ML</t>
  </si>
  <si>
    <t>Z9439488BA</t>
  </si>
  <si>
    <t>TESTAVAN 20MG/GEL</t>
  </si>
  <si>
    <t>ZB339733A5</t>
  </si>
  <si>
    <t>ANTIFOR*30CPR 5MG
ANTIFOR*30CPR 10MG</t>
  </si>
  <si>
    <t>1500
2100</t>
  </si>
  <si>
    <t>50,76
72,20</t>
  </si>
  <si>
    <t>76140,00
151620,00</t>
  </si>
  <si>
    <t>960044145</t>
  </si>
  <si>
    <t>PHESGO*SC 1F 15ML 1200MG+600MG
PHESGO*SC 1F 10ML 600MG+600MG</t>
  </si>
  <si>
    <t>PERTUZUMAB/TRASTUZUMAB</t>
  </si>
  <si>
    <t>10
100</t>
  </si>
  <si>
    <t>4599,47
2442,07</t>
  </si>
  <si>
    <t>45994,70
244207,00</t>
  </si>
  <si>
    <t>9604167953</t>
  </si>
  <si>
    <t>SYNAGIS*IM FL 0,5ML 100MG/ML</t>
  </si>
  <si>
    <t>PALIVIZUMAB</t>
  </si>
  <si>
    <t>Z563984B81</t>
  </si>
  <si>
    <t>ENTUMIN OS GTT 10ML 10%  
ENTUMIN 30 CPR 40MG 
ENTUMIN  IM 10 F 4ML 40MG</t>
  </si>
  <si>
    <t>900
1500
400</t>
  </si>
  <si>
    <t>2,67
0,1643
0,767</t>
  </si>
  <si>
    <t>2403,20
246
306,80</t>
  </si>
  <si>
    <t>Z3F3987B3B</t>
  </si>
  <si>
    <t>TRULICITY DPC*4PEN 1,5MG 0,5ML</t>
  </si>
  <si>
    <t>DULAGLUTIDE</t>
  </si>
  <si>
    <t>Z39397A5D5</t>
  </si>
  <si>
    <t xml:space="preserve">NOVARAPID*PUMP 1,6ML100U 
 NOVARAPID*FREX 5PEN 3ML/100U </t>
  </si>
  <si>
    <t>INSULINA ASPART</t>
  </si>
  <si>
    <t>1900
1300</t>
  </si>
  <si>
    <t>2,444
4,583</t>
  </si>
  <si>
    <t>4.643,60
5.957,9</t>
  </si>
  <si>
    <t>Z703987DA7</t>
  </si>
  <si>
    <t>DELTACORTENE FTE 10 CPR 25MG GV</t>
  </si>
  <si>
    <t>ZFA3984A9B</t>
  </si>
  <si>
    <t>RELENZA 5 ROTADISK/4 ALV. 5MG</t>
  </si>
  <si>
    <t>ZANAMIVIR</t>
  </si>
  <si>
    <t xml:space="preserve">AFFIDAMENTO DIRETTO SENZA PREVENTIVO </t>
  </si>
  <si>
    <t>Z9F39848A1</t>
  </si>
  <si>
    <t>SINGOLA</t>
  </si>
  <si>
    <t xml:space="preserve">KIVEXA BL 30CPR RIV 600MG+300M </t>
  </si>
  <si>
    <t>ABACAVIR SOLFATO/LAMIVUDINA</t>
  </si>
  <si>
    <t>ZB8398825A</t>
  </si>
  <si>
    <t>BISOPROLO ZENTIVA GENERICS 1,25mg 28 cpr</t>
  </si>
  <si>
    <t>BISOPROLO</t>
  </si>
  <si>
    <t>ZENTIVA ITALIA SPA</t>
  </si>
  <si>
    <t>11388870153</t>
  </si>
  <si>
    <t>ZENTIVAITALIA_SRL@PEC.IT</t>
  </si>
  <si>
    <t>ZB03995BD2</t>
  </si>
  <si>
    <t xml:space="preserve">CEFAZOLINA K24*EV FL 1G+F 10ML </t>
  </si>
  <si>
    <t>ZB5399799A</t>
  </si>
  <si>
    <t>DAPSONE 25 MG 30CPR</t>
  </si>
  <si>
    <t>DAPSONE</t>
  </si>
  <si>
    <t>Z9839A272C</t>
  </si>
  <si>
    <t>PROLIXIN DECANOATO RET*1F 25MG IMPORTAZIONE</t>
  </si>
  <si>
    <t xml:space="preserve">FLUFENAZINA </t>
  </si>
  <si>
    <t>ZBD39A2E34</t>
  </si>
  <si>
    <t xml:space="preserve">METOCLOPRAMIDE SALF*5F 10MG2ML  </t>
  </si>
  <si>
    <t>METOCLOPRAMIDE</t>
  </si>
  <si>
    <t>Z4039A30CA</t>
  </si>
  <si>
    <t>SINEMET*50CPR 250MG+25MG
SINEMET*50CPR 100MG+25MG
SINEMET*30CPR 200MG+50MG
SINEMET*50CPR 100MG+25MG R.M.</t>
  </si>
  <si>
    <t>LEVODOPA/CARBIDOPA</t>
  </si>
  <si>
    <t>2500
3000
300
2000</t>
  </si>
  <si>
    <t>0,06364
0,04527
0,14879
0,07941</t>
  </si>
  <si>
    <t>159,10
135,81
44,637
158,82</t>
  </si>
  <si>
    <t>ZC639A4E0B</t>
  </si>
  <si>
    <t xml:space="preserve">TALMANCO*56CPR RIV 20MG </t>
  </si>
  <si>
    <t>TADALAFIL</t>
  </si>
  <si>
    <t>ZAD39A511C</t>
  </si>
  <si>
    <t>NITROGLICERINA CEROTTI TE*5MG/24</t>
  </si>
  <si>
    <t>PLEGRIDY*SC 2SIR 125MCG 0,5ML</t>
  </si>
  <si>
    <t>INTERFERONE BETA 1A PEGILATO</t>
  </si>
  <si>
    <t>Z4D3995D92</t>
  </si>
  <si>
    <t>Z6B399E423</t>
  </si>
  <si>
    <t>NITROGLICERINA TE*15CER 10MG/24</t>
  </si>
  <si>
    <t>Z0D3995FEE</t>
  </si>
  <si>
    <t xml:space="preserve">INSUMAN RAPID 1 FLAC 100 U 10 ML </t>
  </si>
  <si>
    <t>INSULINA UMANA DA DNA RICOMBINATE</t>
  </si>
  <si>
    <t>ZDE399E1CC</t>
  </si>
  <si>
    <t xml:space="preserve">NEBIVOLOLO AURO*28cpr 5mg </t>
  </si>
  <si>
    <t>NEBIVOLOLO</t>
  </si>
  <si>
    <t>Z3439AB4DC</t>
  </si>
  <si>
    <t>SODIO CLORURO*10F 11,7% 20MEQ</t>
  </si>
  <si>
    <t xml:space="preserve">ZE639A8E8E </t>
  </si>
  <si>
    <t>LORMETAZEPAM MY*OS GTT 20ML</t>
  </si>
  <si>
    <t>LORMETAZEPAM</t>
  </si>
  <si>
    <t xml:space="preserve">Z3B39A8C96 </t>
  </si>
  <si>
    <t>DEXDOR*EV 25F 2ML 100MCG/ML</t>
  </si>
  <si>
    <t>DEXMEDETOMIDINA CLORIDRATO</t>
  </si>
  <si>
    <t>ORION PHARMA SRL</t>
  </si>
  <si>
    <t xml:space="preserve">Z8F39A8BB2 </t>
  </si>
  <si>
    <t>LORANS*30CPR 2,5MG</t>
  </si>
  <si>
    <t>LORAZEPAM</t>
  </si>
  <si>
    <t xml:space="preserve">Z1439A8BE1 </t>
  </si>
  <si>
    <t>IMMUNOGLOBULINA UMANA ANTIEPATITE B</t>
  </si>
  <si>
    <t xml:space="preserve">Z5E39A8C37 </t>
  </si>
  <si>
    <t>TREMFYA*SC  1SIR 100MG/1ML
TREMFYA*SC 1PEN 100MG/1ML</t>
  </si>
  <si>
    <t>GUSELKUMAB</t>
  </si>
  <si>
    <t>70
70</t>
  </si>
  <si>
    <t xml:space="preserve">96240029AF </t>
  </si>
  <si>
    <t>TRESIBA DPC*FLEXT 5PEN 3ML 100U/ML</t>
  </si>
  <si>
    <t>INSULINA DEGLUDEC</t>
  </si>
  <si>
    <t>Z6839A8DEE</t>
  </si>
  <si>
    <t>JIVI*EV FL 2000UI+SIR 2,5ML</t>
  </si>
  <si>
    <t>DAMOCTOCOG ALFA PEGOL</t>
  </si>
  <si>
    <t>96240186E4</t>
  </si>
  <si>
    <t>VALIUM*EV IM 5F 2ML 10MG/2ML</t>
  </si>
  <si>
    <t>Z3F39A89BE</t>
  </si>
  <si>
    <t>PENTACOL 800 60CPR 800MG R.M.</t>
  </si>
  <si>
    <t>MESALAZINA</t>
  </si>
  <si>
    <t>ZEA39A84D9</t>
  </si>
  <si>
    <t>ESIDREX 20 CPR 25MG</t>
  </si>
  <si>
    <t>IDROCLOROTIAZIDE</t>
  </si>
  <si>
    <t>Z8E39AFZ47</t>
  </si>
  <si>
    <t>URASAL 50 MG/10 ML SOLUZIONE INETTABILE PER USO ENDOVENOSO</t>
  </si>
  <si>
    <t>URAPIDIL</t>
  </si>
  <si>
    <t>INCA-PHARM SRL</t>
  </si>
  <si>
    <t>02452050608</t>
  </si>
  <si>
    <t>INCA@PEC.INCA-PHARM.IT</t>
  </si>
  <si>
    <t>Z0939AFE92</t>
  </si>
  <si>
    <t>ZC239B3D2E</t>
  </si>
  <si>
    <t>ONDANSETRONE ACC 10 F 4 ML 2MG/ML</t>
  </si>
  <si>
    <t>ONDANSETRONE CLORIDRATO</t>
  </si>
  <si>
    <t>120
8.400</t>
  </si>
  <si>
    <t>€ 4,05454
€ 0,25</t>
  </si>
  <si>
    <t>Z2F39B5D22</t>
  </si>
  <si>
    <t>UGUROL* IV OS LOC 6 F 5 ML 500 MG</t>
  </si>
  <si>
    <t>ACIDO TRANEXAMICO</t>
  </si>
  <si>
    <t>Z6439B782A</t>
  </si>
  <si>
    <t>OCREVUS* EV 1 FL 300 MG 10 ML</t>
  </si>
  <si>
    <t>OCRELIZUMAB</t>
  </si>
  <si>
    <t>UFFICIOGARE.PHARMA@ROCHE.LEGALMAIL.IT</t>
  </si>
  <si>
    <t>9631761C9C</t>
  </si>
  <si>
    <t>RECOMBINATE 100 UI FLC</t>
  </si>
  <si>
    <t>BIOVIIIX SRL</t>
  </si>
  <si>
    <t>9632259794</t>
  </si>
  <si>
    <t>SPECIALITA' INSERITA IN GARA ESCLUSIVI MA IL CIG E' ESAURITO. CHIESTO ALLA DITTA IL MANTENIMENTO DEL PREZZO</t>
  </si>
  <si>
    <t>BOSENTAN MONOIDRATO</t>
  </si>
  <si>
    <t xml:space="preserve">TRACLEER 62,5 MG
</t>
  </si>
  <si>
    <t>TRACLEER 125 MG</t>
  </si>
  <si>
    <t>9615257915</t>
  </si>
  <si>
    <t>96152757F0</t>
  </si>
  <si>
    <t>CABERGOLINA RAT* FL 8 CPR 0,5 MG</t>
  </si>
  <si>
    <t>CABERGOLINA</t>
  </si>
  <si>
    <t>ZE239D5160</t>
  </si>
  <si>
    <t>MONOCINQUE*50 CPR DIV 20 MG</t>
  </si>
  <si>
    <t>ZC439D5AF0</t>
  </si>
  <si>
    <t>ISOSORBIDE MONOIDRATO</t>
  </si>
  <si>
    <t>TEOFILLINA ETILENDIAMMINA 240 MG/10 ML FIALA VETRO 10 ML</t>
  </si>
  <si>
    <t>AMINOFILLINA</t>
  </si>
  <si>
    <t>Z5339D6B8B</t>
  </si>
  <si>
    <t>SPECIALITA' INSERITA IN GARA EDIZIONE III MA IL PRODOTTO E' CARENTE FINO A FINE ANNO 2023. CHIESTI PREVENTIVI AD ALTRE DITTE</t>
  </si>
  <si>
    <t>GLICEROLO NOVA ARGENTIA PRIMA INFANZIA 2,25 G. SOL. RET.</t>
  </si>
  <si>
    <t>ZA839D9806</t>
  </si>
  <si>
    <t>Del. 1995 del 14.11.2022</t>
  </si>
  <si>
    <t>Del. 2352 del 30.12.2022</t>
  </si>
  <si>
    <t>ACT-HIB VACCINO</t>
  </si>
  <si>
    <t>SIESP</t>
  </si>
  <si>
    <t>Z423A0183B</t>
  </si>
  <si>
    <t>VACCINO NON PRESENTE IN GARA ARIC</t>
  </si>
  <si>
    <t>ADOPORT 30 CPS 0,5 MG
ADOPORT 60 CPS 1 MG</t>
  </si>
  <si>
    <t>Z343A0B250</t>
  </si>
  <si>
    <t>TACROLIMUS MONOIDRATO</t>
  </si>
  <si>
    <t>1.800
2.400</t>
  </si>
  <si>
    <t>€ 0,43233
€ 0,92498</t>
  </si>
  <si>
    <t>IL PRINCIPIO ATTIVO E' AGGIUDICATO CON RDO MA QUESTO FARMACO SERVE PER PAZIENTI GIA' INTERAPIA CHE NON POSSONO CAMBIARE</t>
  </si>
  <si>
    <t>PRALUENT*SC 2 PEN 75 MG 1 ML</t>
  </si>
  <si>
    <t>ALIROCUMAB</t>
  </si>
  <si>
    <t>ZF43972DA2</t>
  </si>
  <si>
    <t>CASPOFUNGIN ACETATO</t>
  </si>
  <si>
    <t xml:space="preserve">CASPOFUNGIN MY*FL POLV 70MG  </t>
  </si>
  <si>
    <t xml:space="preserve">CASPOFUNGIN MY*FL POLV 50MG </t>
  </si>
  <si>
    <t>Z2F3974503</t>
  </si>
  <si>
    <t>Z8B397454C</t>
  </si>
  <si>
    <t>RIBOCICLIB SUCCINATO</t>
  </si>
  <si>
    <t>4725
1750</t>
  </si>
  <si>
    <t>9618536AFF</t>
  </si>
  <si>
    <t>27000
7200
300</t>
  </si>
  <si>
    <t>0,60
1,29999
6,20037</t>
  </si>
  <si>
    <t>ADVAGRAF DPC*0,5MG 1MG 5MG</t>
  </si>
  <si>
    <t>Z5139BDDEA</t>
  </si>
  <si>
    <t>FOLINA 5MG 20CPS</t>
  </si>
  <si>
    <t>ACISO FOLICO</t>
  </si>
  <si>
    <t>Z9339A4C10</t>
  </si>
  <si>
    <t xml:space="preserve">FORBEST*AD NEBUL 30FL 0,5MG/1ML </t>
  </si>
  <si>
    <t>FARMACIA DEL CORSO PATRONI</t>
  </si>
  <si>
    <t>ZE739BFF7B</t>
  </si>
  <si>
    <t xml:space="preserve">METFORMINA EG </t>
  </si>
  <si>
    <t>EG SPA</t>
  </si>
  <si>
    <t>egspa@legalmail.it</t>
  </si>
  <si>
    <t>12432150154</t>
  </si>
  <si>
    <t>Z9739C0078</t>
  </si>
  <si>
    <t>PALMITOILETANOLAMIDE MICRONIZZATA</t>
  </si>
  <si>
    <t xml:space="preserve"> NORMAST 600MG 20BUST 
NORMAST 600MG 20CPR 
PELVILEN DUAL ACT 20CPR
PELVILEN DUAL ACT 60CPR</t>
  </si>
  <si>
    <t>960
480
4800
480</t>
  </si>
  <si>
    <t>0,80
0,775
0,775
0,6825</t>
  </si>
  <si>
    <t>Z8739C2360</t>
  </si>
  <si>
    <t>Perismofven*4 SACCHE BI 1206ml</t>
  </si>
  <si>
    <t>FRESENIUS KABI ITALIA SRL</t>
  </si>
  <si>
    <t>tender-it@fki-srl.legalmail.it</t>
  </si>
  <si>
    <t>Z2239C22AQ</t>
  </si>
  <si>
    <t>ALECENSA*224CPS 150MG</t>
  </si>
  <si>
    <t>Z4F397972C</t>
  </si>
  <si>
    <t>SOLDESAM 8MG 2ML 3FL</t>
  </si>
  <si>
    <t>DESAMETASONE SODIO FOSFATO</t>
  </si>
  <si>
    <t>LABORATORIO FARMACOLOGICO MILANESE SRL</t>
  </si>
  <si>
    <t xml:space="preserve">Z5C39BAFDB </t>
  </si>
  <si>
    <t>POSACONAZOLO ACCORD 100MG CPR - 24</t>
  </si>
  <si>
    <t>POSACONAZOLO</t>
  </si>
  <si>
    <t xml:space="preserve">KONAKION*INIET OS 5F 2MG 0,2ML PRIMA INFA
KONAKION*INIET OS 5F 10MG 1ML </t>
  </si>
  <si>
    <t>149
150</t>
  </si>
  <si>
    <t>1800
2000</t>
  </si>
  <si>
    <t>1,072
0,956</t>
  </si>
  <si>
    <t>GLICEROLO FENILBUTIRRATO</t>
  </si>
  <si>
    <t>Z5B39BCC05</t>
  </si>
  <si>
    <t xml:space="preserve">DELTACORTENE 10 CPR 5MG </t>
  </si>
  <si>
    <t>Z5939BC985</t>
  </si>
  <si>
    <t>THIOTRUE*10F EV</t>
  </si>
  <si>
    <t>TIOPENTAL</t>
  </si>
  <si>
    <t>Z4439BCFA0</t>
  </si>
  <si>
    <t>SPASMEX IM IV 10F 4ML 40MG</t>
  </si>
  <si>
    <t>FLOROGLUCINOLO</t>
  </si>
  <si>
    <t>SCHARPER SPA</t>
  </si>
  <si>
    <t>ZA039CC40C</t>
  </si>
  <si>
    <t>FULVESTRANT EV*IM 2SIR5ML250MG</t>
  </si>
  <si>
    <t xml:space="preserve">FULVESTRANT </t>
  </si>
  <si>
    <t>EVER PHARMA ITALIA SRL</t>
  </si>
  <si>
    <t>EVERPHARMAITALIASRL@PEC.IT</t>
  </si>
  <si>
    <t>SHARPER@PEC.IT</t>
  </si>
  <si>
    <t>10771570156</t>
  </si>
  <si>
    <t>ZF939CD23B</t>
  </si>
  <si>
    <t>PROMAZINA EG 4G/100ML GOCCE ORALI FL 30ML</t>
  </si>
  <si>
    <t xml:space="preserve"> ZC239D7FA8</t>
  </si>
  <si>
    <t>GLUCOBAY 40CPR 50MG E 100MG PTO</t>
  </si>
  <si>
    <t>ACARBOSIO</t>
  </si>
  <si>
    <t>2000
800</t>
  </si>
  <si>
    <t>0,12175
0,121775</t>
  </si>
  <si>
    <t>Z0439D8069</t>
  </si>
  <si>
    <t xml:space="preserve">MIOZAC IV 1FL N20ML 12,5MG/1ML </t>
  </si>
  <si>
    <t>DOBUTAMINA</t>
  </si>
  <si>
    <t>FISIOPHARMA SRL</t>
  </si>
  <si>
    <t>FISIOPHARMA@PEC.IT</t>
  </si>
  <si>
    <t>Z03397AECF</t>
  </si>
  <si>
    <t xml:space="preserve">UBIMAIOR*14CPS 50MG </t>
  </si>
  <si>
    <t>UBIDECARENONE</t>
  </si>
  <si>
    <t>ZE739DF18F</t>
  </si>
  <si>
    <t>METFORMINA 50CPR 500MG</t>
  </si>
  <si>
    <t>METFORMINA CLORIDRATO</t>
  </si>
  <si>
    <t>Z9F39D309C</t>
  </si>
  <si>
    <t>ZUTECTRA*SC 5SIR 1ML 500UI</t>
  </si>
  <si>
    <t>IMMONOGLOBULINA UMANA ANTIEPATITE B</t>
  </si>
  <si>
    <t>Z7139E3E96</t>
  </si>
  <si>
    <t xml:space="preserve">NATECAL D3*60CPR 600MG+400UI </t>
  </si>
  <si>
    <t>CALCIO CARBONATO/COLECALCIFEROLO</t>
  </si>
  <si>
    <t>ZC739F5E7E</t>
  </si>
  <si>
    <t>YERVOY*EV 1FL 10ML 5MG/ML</t>
  </si>
  <si>
    <t>96454930A1</t>
  </si>
  <si>
    <t>SOFARGEN 50GR CREMA TUB 1% 48PZ</t>
  </si>
  <si>
    <t>SULFADIAZINA ARGENTICA</t>
  </si>
  <si>
    <t>966248460A</t>
  </si>
  <si>
    <t>LORATADINA TEVA*20CPR 10 MG</t>
  </si>
  <si>
    <t xml:space="preserve">LORATADINA </t>
  </si>
  <si>
    <t>Z0039849E5</t>
  </si>
  <si>
    <t>DOPAMINA CLORIDRATO HIKMA 40MG/ML CONCENTRATO PER SOLUZIONE PER INFUSIONI (10 FIALE A CF)</t>
  </si>
  <si>
    <t>DOPAMINA</t>
  </si>
  <si>
    <t>HIKMA ITALIA SRL</t>
  </si>
  <si>
    <t>ZB83A070E7</t>
  </si>
  <si>
    <t>VERCYTE*30CPR 25MG IMP. + SPESE DI TRASPORTO</t>
  </si>
  <si>
    <t>PIPOBROMANO</t>
  </si>
  <si>
    <t>360
3 spese trasporto</t>
  </si>
  <si>
    <t>1,8133
18</t>
  </si>
  <si>
    <t>ZC73A0B994</t>
  </si>
  <si>
    <t>FIBROVEIN*IV 10FL 5ML 3% MULT</t>
  </si>
  <si>
    <t>SODIO TETRADECIL SOLFATO</t>
  </si>
  <si>
    <t>MEDI ITALIA SRL</t>
  </si>
  <si>
    <t>ZD73A0716A</t>
  </si>
  <si>
    <t xml:space="preserve"> ISENTRESS*60CPR RIV 600MG FL</t>
  </si>
  <si>
    <t>RALTELGRAVIR</t>
  </si>
  <si>
    <t>96631088FA</t>
  </si>
  <si>
    <t>ALTERGEN*15 GARZE E CREMA 25g</t>
  </si>
  <si>
    <t>15000
2000</t>
  </si>
  <si>
    <t>0,4697
5,40909</t>
  </si>
  <si>
    <t>ZE63A0F1FA</t>
  </si>
  <si>
    <t>SOLMUCOL MUCOLITICO*30CPR600MG</t>
  </si>
  <si>
    <t>Z933A0FFE2</t>
  </si>
  <si>
    <t>GEL 4000 SOLUZIONE STERILE X ESPLORAZIONE OCULARE 30 ML</t>
  </si>
  <si>
    <t>BRUSCHETTINI SRL</t>
  </si>
  <si>
    <t>00265870105</t>
  </si>
  <si>
    <t>AGGRASTAT 0,25 MG 50 ML FLC</t>
  </si>
  <si>
    <t>ADVANZ PHARMA SRL</t>
  </si>
  <si>
    <t>06184490966</t>
  </si>
  <si>
    <t>06184490966RI@LEGALMAIL.IT</t>
  </si>
  <si>
    <t>Z763A09219</t>
  </si>
  <si>
    <t>ZELBORAF*56CPR RIV 240MG</t>
  </si>
  <si>
    <t>VEMURAFENIB</t>
  </si>
  <si>
    <t>ZCB39FE6E0</t>
  </si>
  <si>
    <t>ACICLIN*25 CPR 400MG</t>
  </si>
  <si>
    <t>ACICLOVISìR</t>
  </si>
  <si>
    <t>Z4339A8EBE</t>
  </si>
  <si>
    <t>POTASSIO CANRENOATO SAND. 20CPR 100MG</t>
  </si>
  <si>
    <t>POTASSIO CANREONATO</t>
  </si>
  <si>
    <t>Z3639A8947</t>
  </si>
  <si>
    <t>GENTAMICINA BETAM MY*CR 30G</t>
  </si>
  <si>
    <t>GENTAMICINA + BETAMESONE</t>
  </si>
  <si>
    <t>ZA039B08E0</t>
  </si>
  <si>
    <t>INTERFERONE BETA 1A</t>
  </si>
  <si>
    <t>Z9D39CD1F2</t>
  </si>
  <si>
    <t>IVABRADINA ACC*56 CPR RIV 5MG</t>
  </si>
  <si>
    <t>IVABRADINA CLORIDRATO</t>
  </si>
  <si>
    <t>Z4C39A8662</t>
  </si>
  <si>
    <t>CYSTADROPS*OFT FL 5ML 3,8MG/ML</t>
  </si>
  <si>
    <t>CISTEAMINA CLORIDRATO</t>
  </si>
  <si>
    <t>12736110151</t>
  </si>
  <si>
    <t>direzionerrditaly@pec.it</t>
  </si>
  <si>
    <t>Z1C39CCE8D</t>
  </si>
  <si>
    <t>BISOPROLOLO AU*28CPR RIV 2,5MG</t>
  </si>
  <si>
    <t>BISOPROLOLO FUMARATO</t>
  </si>
  <si>
    <t>Z3F39CD8F7</t>
  </si>
  <si>
    <t>MAYZENT*28CPR RIV 2MG</t>
  </si>
  <si>
    <t>SIPONIMOD FUMARATO</t>
  </si>
  <si>
    <t>9643548B8D</t>
  </si>
  <si>
    <t>BARBESACLONE*40CPR RIV 100MG</t>
  </si>
  <si>
    <t>BARBESACLONE STUPEFACENTE</t>
  </si>
  <si>
    <t>ZF339CD584</t>
  </si>
  <si>
    <t>NORMIX AD 12 CPR 200MG</t>
  </si>
  <si>
    <t>Z9839CCBB2</t>
  </si>
  <si>
    <t>ACETILCISTEINA HEXAL*10F 300MG</t>
  </si>
  <si>
    <t>ACETILCISTEINA</t>
  </si>
  <si>
    <t>ZBD39CD4B0</t>
  </si>
  <si>
    <t>ANSIMAR*INIET 3F 100MG/10ML</t>
  </si>
  <si>
    <t>DOXOFILLINA</t>
  </si>
  <si>
    <t>ABC FARMACEUTICI SPA</t>
  </si>
  <si>
    <t>08028050014</t>
  </si>
  <si>
    <t>abc@pec.abcfarmaceutici.net</t>
  </si>
  <si>
    <t>Z6239CC20B</t>
  </si>
  <si>
    <t>LUVION VENA IV 6FL 200MG</t>
  </si>
  <si>
    <t>POTASSIO CANRENOATO</t>
  </si>
  <si>
    <t>ZBF39CC0A3</t>
  </si>
  <si>
    <t>FUROSEMIDE SALF*5FL 250MG/25ML</t>
  </si>
  <si>
    <t>FUROSEMIDE</t>
  </si>
  <si>
    <t>Z3539A8516</t>
  </si>
  <si>
    <t>ACARPHAGE 50MG 40CPR</t>
  </si>
  <si>
    <t>ZAC39BD325</t>
  </si>
  <si>
    <t>ENTYVIO*SC 1PEN 108MG</t>
  </si>
  <si>
    <t>96278121CE</t>
  </si>
  <si>
    <t>LENTO-KALIUM 40CPS 600MG</t>
  </si>
  <si>
    <t>Z1E3A1EEF5</t>
  </si>
  <si>
    <t>ALFUZOSINA RAT*30CPR 10MG RP</t>
  </si>
  <si>
    <t>Z063A203F1</t>
  </si>
  <si>
    <t>FOSTIMON DPC*IM/SC 75 U.I. 10FL</t>
  </si>
  <si>
    <t>ZDD3A0E4C4</t>
  </si>
  <si>
    <t>XTANDI*112CPR RIV 40MG</t>
  </si>
  <si>
    <t>9671548DE1</t>
  </si>
  <si>
    <t>IGAMAD IM 1SIR 1500UI/2ML 300MCG</t>
  </si>
  <si>
    <t>IMMUNOGLOBULINA UMANA RH0</t>
  </si>
  <si>
    <t>Z6A3A02EC7</t>
  </si>
  <si>
    <t>METADOXIL IM IV 10F 5ML 300MG</t>
  </si>
  <si>
    <t>METADOXINA</t>
  </si>
  <si>
    <t>ZF43A02CC1</t>
  </si>
  <si>
    <t>BRUKINSA 120CPS 80MG FL - AIC 049782016</t>
  </si>
  <si>
    <t>ZANUBRUTINIB</t>
  </si>
  <si>
    <t>Z463A28BD4</t>
  </si>
  <si>
    <t>MICOTEF 40G 2% GEL ORALE</t>
  </si>
  <si>
    <t>Z4A39D9151</t>
  </si>
  <si>
    <t>ACETILSALICILATO LISINA* 900MG</t>
  </si>
  <si>
    <t>LISINA ACETILSALICILATO</t>
  </si>
  <si>
    <t>ZD83A28DEC</t>
  </si>
  <si>
    <t>SOTALOLO TEVA*40CPR 80MG</t>
  </si>
  <si>
    <t>SOTALOLO CLORIDRATO</t>
  </si>
  <si>
    <t>ZE639E8557</t>
  </si>
  <si>
    <t>AMOXICILLINA</t>
  </si>
  <si>
    <t>Z9C3A0F1A4</t>
  </si>
  <si>
    <t>TALOXA*OS SOSP 230ML 600MG/5ML</t>
  </si>
  <si>
    <t>FELBAMATO</t>
  </si>
  <si>
    <t>ORGANON ITALIA SRL</t>
  </si>
  <si>
    <t>ZA339E26CE</t>
  </si>
  <si>
    <t>PENTACOL 400 60CPR</t>
  </si>
  <si>
    <t>Z7E3A0E5A2</t>
  </si>
  <si>
    <t>UMAN COMPLEX 500 U.I. FL</t>
  </si>
  <si>
    <t>FATTORE II/FATTORE IX/FATTORE X DELLA COAGULAZIONE</t>
  </si>
  <si>
    <t>ZBA39BFD28</t>
  </si>
  <si>
    <t>NITROGLICERINA LIM* 5FL 50MG 50ML</t>
  </si>
  <si>
    <t>SIMEGUT*OS GTT FL 30ML</t>
  </si>
  <si>
    <t>DIMETICONE ATTIVATO</t>
  </si>
  <si>
    <t>Z5F3A0F1DE</t>
  </si>
  <si>
    <t>CONFIDEX*500 1FL+1FL SPLV 20ML</t>
  </si>
  <si>
    <t>FATTORE II/FATTORE VII/FATTORE IX/ FATTORE X DELLA COAGULAZIONE/PROTEINA C/PROTEINA S</t>
  </si>
  <si>
    <t>ZD039E96F1</t>
  </si>
  <si>
    <t>OZEMPIC* 1PEN 0,25MG/D+4 AGHI
OZEMPIC* 1PEN 0,50MG/D+4 AGHI
OZEMPIC* 1PEN 1MG/D+4 AGHI</t>
  </si>
  <si>
    <t>SEMAGLUTIDE</t>
  </si>
  <si>
    <t>15
70
70</t>
  </si>
  <si>
    <t>€1130,55
€5012,00
€4959,50</t>
  </si>
  <si>
    <t>Z0A39D94A8</t>
  </si>
  <si>
    <t>TANTUM VERDE COLLUTTORIO 120ML</t>
  </si>
  <si>
    <t>BENZIDAMINA CLORIDRATO</t>
  </si>
  <si>
    <t>Z0139A24B6</t>
  </si>
  <si>
    <t>Z1039A8DBE</t>
  </si>
  <si>
    <t>VFEND 1FL 200MG EV</t>
  </si>
  <si>
    <t>Z9039E76FC</t>
  </si>
  <si>
    <t>ZEJULA*56CPS 100MG</t>
  </si>
  <si>
    <t>NIRAPARIB TOSILATO MONOIDRATO</t>
  </si>
  <si>
    <t>GLAXO SMITHKLINE SPA</t>
  </si>
  <si>
    <t>96651920C2</t>
  </si>
  <si>
    <t>BIFRIL 12 CPR RIV. 7,5MG</t>
  </si>
  <si>
    <t>ZOFENOPRIL CALCIO</t>
  </si>
  <si>
    <t>Z7239FD2CF</t>
  </si>
  <si>
    <t>FARGANESSE IM 5F 2ML 50MG</t>
  </si>
  <si>
    <t>PROMETAZINA</t>
  </si>
  <si>
    <t>ANSERIS FARMA SRL</t>
  </si>
  <si>
    <t>06109061215</t>
  </si>
  <si>
    <t>anserisfarma@pec.it</t>
  </si>
  <si>
    <t>Z713A07938</t>
  </si>
  <si>
    <t>UNIFOL*INFUS 5FL 10MG/ML 20ML</t>
  </si>
  <si>
    <t>ZC63A0300B</t>
  </si>
  <si>
    <t>URSOFLOR 300MG CAPSULE 20CPR AIC 026073039</t>
  </si>
  <si>
    <t>Z8F3A07780</t>
  </si>
  <si>
    <t>ANBINEX*FL 1000UI+SIR 20ML+SET</t>
  </si>
  <si>
    <t>FATTORE II/FATTOREVII/FATTOREIX/FARRORE X DELLA COAGULAZIONE/PROTEINA C/PROTEINA S</t>
  </si>
  <si>
    <t>Z5F39E91FA</t>
  </si>
  <si>
    <t>POLIVY* EV 1FL POLV 140ML
POLIVY* EV 1FL POLV 30ML</t>
  </si>
  <si>
    <t>POLATUZUMAB VEDOTIN</t>
  </si>
  <si>
    <t>30
15</t>
  </si>
  <si>
    <t>€6438,17
€1379,61</t>
  </si>
  <si>
    <t>965168673F</t>
  </si>
  <si>
    <t>CHENPEN*1SIR 150 MCG/0,3ML</t>
  </si>
  <si>
    <t>EPINEFRINA</t>
  </si>
  <si>
    <t>Z6439CDA1D</t>
  </si>
  <si>
    <t>Z3C39D9854</t>
  </si>
  <si>
    <t>ODEFSEY*30CPR 200MG+25MG+25MG</t>
  </si>
  <si>
    <t>EMTRICITABINA/RILPIVIRINA CLORIDRATO/TENOFOVIR ALAFENAMIDE FUMARATO</t>
  </si>
  <si>
    <t>9652407A3B</t>
  </si>
  <si>
    <t>GEMSOL*INF 1FL 1G 25ML 40MG/ML</t>
  </si>
  <si>
    <t>GEMCITABINA</t>
  </si>
  <si>
    <t>Z5439D99E5</t>
  </si>
  <si>
    <t>NOVESINA*30FL 0,6ML 0,4%</t>
  </si>
  <si>
    <t>OXIBUPROCAINA</t>
  </si>
  <si>
    <t>THEA FARMA SPA</t>
  </si>
  <si>
    <t>07649050965</t>
  </si>
  <si>
    <t>thea@pec.it</t>
  </si>
  <si>
    <t>Z4B39E89A5</t>
  </si>
  <si>
    <t>CISPLATINO SAND*EV 100ML 100MG NO</t>
  </si>
  <si>
    <t>CISPLATINO</t>
  </si>
  <si>
    <t>Z5A3A28D4C</t>
  </si>
  <si>
    <t>9688400BB0</t>
  </si>
  <si>
    <t>ISOPRENALINA CLORIDR* 5F 0,2MG 1ML</t>
  </si>
  <si>
    <t>ISOPRENALINA CLORIDRATO</t>
  </si>
  <si>
    <t>ZBD39E2054</t>
  </si>
  <si>
    <t>ATEM SOLXNEBUL 10FL 2ML 0,025%</t>
  </si>
  <si>
    <t>IPRATROPIO BROMURO</t>
  </si>
  <si>
    <t>ZF53A35BCB</t>
  </si>
  <si>
    <t>GAZYVARO</t>
  </si>
  <si>
    <t>OBINUTUZUMAB</t>
  </si>
  <si>
    <t>Z3D3A36507</t>
  </si>
  <si>
    <t>SODESAM 4MG 1ML 3FL</t>
  </si>
  <si>
    <t>01192310124</t>
  </si>
  <si>
    <t>LFMSRL@CERTIMPRESE.IT</t>
  </si>
  <si>
    <t>TACHIPIRINA 10 SUP. 500MG
TACHIPIRINA 10 SUP. 1GR
TACHIPIRINA 10 MICROSUP. 125MG</t>
  </si>
  <si>
    <t>PARACETAMOLO</t>
  </si>
  <si>
    <t>800
600
800</t>
  </si>
  <si>
    <t>€50,40
€39,00
€49,60</t>
  </si>
  <si>
    <t>Z4F3A34790</t>
  </si>
  <si>
    <t>KISQALI*42CPR RIV 200MG
KISQALI*63CPR RIV 200MG</t>
  </si>
  <si>
    <t>E' UN DM</t>
  </si>
  <si>
    <t xml:space="preserve">10905@pec.federfarma.it
</t>
  </si>
  <si>
    <t>Z5339BB641</t>
  </si>
  <si>
    <t>14883281009</t>
  </si>
  <si>
    <t>SINGOLA FORNITURA</t>
  </si>
  <si>
    <t>AMOXICILLINA EG 1G CPR - VEDI PRATICA 697</t>
  </si>
  <si>
    <t>31/05/203</t>
  </si>
  <si>
    <t>ACETILCISTEINA HELAX* 10 FL 300 MG - CHIUSO</t>
  </si>
  <si>
    <t xml:space="preserve"> ACTILYSE IV 1FL 50MG+FL50ML
ACTILYSE IV FL 20MG+FL 20ML
CHIUSO</t>
  </si>
  <si>
    <t>ACY*OFT UNG 4,5G 3% CHIUSO</t>
  </si>
  <si>
    <t>ADEMPAS* 42 CPR RIV 1,5 MG CHIUSO</t>
  </si>
  <si>
    <t>ADENOZ*1 FL 2ML 6MG/2ML CHIUSO</t>
  </si>
  <si>
    <t xml:space="preserve">ADVAGRAF DPC* 30 CPS 0,5 MG RP CHIUSO
</t>
  </si>
  <si>
    <t xml:space="preserve">ADVAGRAF DPC* 60 CPS 1 MG RP CHIUSO
</t>
  </si>
  <si>
    <t xml:space="preserve">ADVAGRAF DPC* 30 CPS 5 MG RP CHIUSO
</t>
  </si>
  <si>
    <t>ADVAGRAF DPC* 30 CPS 3 MG RP CHIUSO</t>
  </si>
  <si>
    <t>AIMOVIG 1 PEN 140MG 1ML CHIUSO</t>
  </si>
  <si>
    <t>AKINZEO 1 CPR 300 MG + 0,5 CHIUSO</t>
  </si>
  <si>
    <t>9313599109</t>
  </si>
  <si>
    <t>ALCESA*224CPS 150MG CHIUSO</t>
  </si>
  <si>
    <t>ALFUZOSINA CLORIDRATO CHIUSO</t>
  </si>
  <si>
    <t>ALGOZYM 60 CPR COD AREAS 33802 CHIUSO</t>
  </si>
  <si>
    <t>ALKINDI 2 MG 50 CPS
ALKINDI 1 MG 50 CPS CHIUSO</t>
  </si>
  <si>
    <t>ALPROSTAR 20 MCGFL CHIUSO</t>
  </si>
  <si>
    <t>ALTERGEN CREMA 25 G CHIUSO</t>
  </si>
  <si>
    <t>ALUNBRIG 180 MG 28 CPR CHIUSO</t>
  </si>
  <si>
    <t>ANTICHOLIUM* 5F 2MG 5ML CHIUSO</t>
  </si>
  <si>
    <t>DAPTOMICINA ACC* EV POLV 500 MG</t>
  </si>
  <si>
    <t>DAPTOMICINA</t>
  </si>
  <si>
    <t>Z33A1938D</t>
  </si>
  <si>
    <t>VOTUBIA 30 CPR 3 MG chiuso</t>
  </si>
  <si>
    <t>Z5538B39E0</t>
  </si>
  <si>
    <t>KLACID 2,5 125 MG/5ML 100 ML FLC
KACID 500 MG 14 CPR CHIUSO</t>
  </si>
  <si>
    <t>VORICONAZOLO MYLAN 200 MG 28 CPR RIV CHIUSO</t>
  </si>
  <si>
    <t xml:space="preserve">ALECENSA*224CPS 150MG </t>
  </si>
  <si>
    <t>OCALIVA* 30 CPR RIV 5 MG FL CHIUSO</t>
  </si>
  <si>
    <t>CONTRATTO CHIUSO SU AREAS PERCHE' CIG DUPLICATO.USARE QUELLO DI GARA III</t>
  </si>
  <si>
    <t xml:space="preserve">AMOXICILLINA EG 1G CPR </t>
  </si>
  <si>
    <t>Z3D39B796B</t>
  </si>
  <si>
    <t>Z2339BB224</t>
  </si>
  <si>
    <t xml:space="preserve">RAVICTI 1 FL 25 ML 1,1 G/ML + ADATTATORE </t>
  </si>
  <si>
    <t xml:space="preserve">01620460186 </t>
  </si>
  <si>
    <t>hikmaitalia@legalmail.it</t>
  </si>
  <si>
    <t>01405950211</t>
  </si>
  <si>
    <t>medi-italiabologna@pec.it</t>
  </si>
  <si>
    <t>bioviiix@pec.it</t>
  </si>
  <si>
    <t xml:space="preserve">05006721210 </t>
  </si>
  <si>
    <t>OXALIPLATINO</t>
  </si>
  <si>
    <t>Z703A401EC</t>
  </si>
  <si>
    <t>OXALIPLATINO 1 FL 50 MG - 5 MG/ML
OXALIPLATINO 1 FL 100 MG - 5 MG/ML</t>
  </si>
  <si>
    <t>2500
600</t>
  </si>
  <si>
    <t>€ 9,45
€ 12,6</t>
  </si>
  <si>
    <t>OMEPRAZOLO 28 CPS 20 MG</t>
  </si>
  <si>
    <t>Z503A40706</t>
  </si>
  <si>
    <t xml:space="preserve">
SUBOXONE* 28 FILM SUBL 4 MG+1 MG
</t>
  </si>
  <si>
    <t>9699886725</t>
  </si>
  <si>
    <t>IN GARA ESCLUSIVI MANCA LA POSOLOGIA DA 4+1 MG</t>
  </si>
  <si>
    <t>Del. 426 del 14/03/2023</t>
  </si>
  <si>
    <t>BCG - BACILLO DI CALMETTE E GUERIN (USO ENDOVESCICALE)</t>
  </si>
  <si>
    <t>BCG  MEDAC* 1FL + 1 SAC 50ML S/CAT</t>
  </si>
  <si>
    <t>MEDAC PHARMA S.R.L. A SOCIO UNICO</t>
  </si>
  <si>
    <t>9711139D68</t>
  </si>
  <si>
    <t>IN GARA ESCLUSIVI MA SENZA FABBISOGNI PER TERAMO. CALCOLATI FABBISOGNI COMPRENSIVI DI OPZIONI</t>
  </si>
  <si>
    <t>dl@pec.fidiapharmapec.it</t>
  </si>
  <si>
    <t>2400
6000
600</t>
  </si>
  <si>
    <t>€ 0,65803
€ 1,40818
€ 6,53424</t>
  </si>
  <si>
    <t>AFFIDAMENTO DIRETTO PREVIA RICHIESTA DI PREVENTIVI</t>
  </si>
  <si>
    <t>Z623A78DFC</t>
  </si>
  <si>
    <t>IL PRODOTTO HA EQUIVALENTI MA LA RICHIESTA E' FATTA PER PAZIENTI DETERMINATI E CONTINUITA' TERAPEUTICA</t>
  </si>
  <si>
    <t>CALCIODIE* 30cpr EFF 1000 mg</t>
  </si>
  <si>
    <t>CALCIO CARBONATO</t>
  </si>
  <si>
    <t>SOCIETA' PRODOTTI ANTIBIOTICI</t>
  </si>
  <si>
    <t>00747030153</t>
  </si>
  <si>
    <t>SPA-ANTIBIOTICI@LEGALMAIL.IT</t>
  </si>
  <si>
    <t>Z433984953</t>
  </si>
  <si>
    <t xml:space="preserve">LOPERAMIDE HEX.*30cps 2mg </t>
  </si>
  <si>
    <t>LOPERAMIDE CLORIDRATO</t>
  </si>
  <si>
    <t>Z003A3C652</t>
  </si>
  <si>
    <t>BISOPROLOLO ZENT*1,25mg 28 cpr</t>
  </si>
  <si>
    <t>ZA93A44D18</t>
  </si>
  <si>
    <t>VEMLIDY 25MR 30CPR</t>
  </si>
  <si>
    <t>TENOFOVIR</t>
  </si>
  <si>
    <t>Z0E3A4F61E</t>
  </si>
  <si>
    <t>1) DIAZEPAM ALLGEN*5MICROCL 5MG/STESOLID*5MICROCLISMI 5MG
2) STESOLID*5MICROCLISMI 10MG/MICROPAM  10 MG 2,5 ML 4 MICROCLISMI</t>
  </si>
  <si>
    <t>DIAZEPAM MICROCLISMI</t>
  </si>
  <si>
    <t>900
1000</t>
  </si>
  <si>
    <t>1,70545
2,20</t>
  </si>
  <si>
    <t>Z0C3A5655A</t>
  </si>
  <si>
    <t>ZENTEL*3CPR 400MG</t>
  </si>
  <si>
    <t>ALBENDAZOLO</t>
  </si>
  <si>
    <t>Z9F3A5DF55</t>
  </si>
  <si>
    <t>singola fornitura</t>
  </si>
  <si>
    <t>non precisato</t>
  </si>
  <si>
    <t xml:space="preserve">CRESEMBA*14CPS 100MG </t>
  </si>
  <si>
    <t>9731422F77</t>
  </si>
  <si>
    <t xml:space="preserve">DOMPERIDONE MY*30CPR 10MG     </t>
  </si>
  <si>
    <t>DOMPERIDONE</t>
  </si>
  <si>
    <t>Z0C3A5E4D0</t>
  </si>
  <si>
    <t>BETADINE POMATA 30GR UNGUENTO 10%</t>
  </si>
  <si>
    <t>ZE43A70D49</t>
  </si>
  <si>
    <t xml:space="preserve">IDELVION*EV FL 500UI+FL 2,5ML </t>
  </si>
  <si>
    <t>ALBUTREPENONACOG ALFA</t>
  </si>
  <si>
    <t>Z293A70315</t>
  </si>
  <si>
    <t>FIASP*FLEXTOUCH 5PEN 100U/ML</t>
  </si>
  <si>
    <t>Z5C3A7B396</t>
  </si>
  <si>
    <t>ADRIBLASTINA* EV 1 FL 10 MG/5ML</t>
  </si>
  <si>
    <t>DOXORUBICINA CLORIDRATO</t>
  </si>
  <si>
    <t>Z153A7D274</t>
  </si>
  <si>
    <t>PRODOTTO INSERITO IN GARA III MA CIG ESAURITO</t>
  </si>
  <si>
    <t>Delibera 526 del 24/03/2023</t>
  </si>
  <si>
    <t xml:space="preserve">                               TARGOSID IM IV FL 200 MG + F 3 ML                             TARGOSID IV 1 F 400 MG/3 ML + F</t>
  </si>
  <si>
    <t>TEICOPLANINA</t>
  </si>
  <si>
    <t>sanofi@pec.it</t>
  </si>
  <si>
    <t>4500/7200</t>
  </si>
  <si>
    <t>18,91/15,95</t>
  </si>
  <si>
    <t>9700942E93</t>
  </si>
  <si>
    <t>CYCLOGIL*COLL 1 FL 1% 5 ML</t>
  </si>
  <si>
    <t>CICLOPENTOLATO CLORIDRATO</t>
  </si>
  <si>
    <t>Z0F3A82332</t>
  </si>
  <si>
    <t xml:space="preserve">                        VINORELBINA DOC*1 CPS 20 MG                                     VINORELBINA DOC*1 CPS 30 MG</t>
  </si>
  <si>
    <t>VINORELBINA BITARTARATO</t>
  </si>
  <si>
    <t>DOC GENERICI</t>
  </si>
  <si>
    <t>11845960159</t>
  </si>
  <si>
    <t>doc@pec.genericidoc.it</t>
  </si>
  <si>
    <t>1000/800</t>
  </si>
  <si>
    <t>10,40/17,20</t>
  </si>
  <si>
    <t>Z613A81DD8</t>
  </si>
  <si>
    <t>PRINCIPIO ATTIVO PRESENTE IN GARA 3, FABBISOGNO ESAURITO, USCITO GENERICO E CONTRATTUALIZZATO</t>
  </si>
  <si>
    <t>MACROGOL 3350</t>
  </si>
  <si>
    <t>Z173A030EB</t>
  </si>
  <si>
    <t>CATAPRESAN 150 MCG 100 TABS</t>
  </si>
  <si>
    <t>ZDB3A69B16</t>
  </si>
  <si>
    <t>JAKAVI*56 CPR 10 MG</t>
  </si>
  <si>
    <t>RUXOLITINIB FOSFATO</t>
  </si>
  <si>
    <t>9719244DDD</t>
  </si>
  <si>
    <t>BIRINERT*1 FL SC 2,000 UI + 1 FL SOLV 4 ML + DISP. DI TRASF.+ SET DI SOMMINIS.</t>
  </si>
  <si>
    <t>INIBITORE UMANO DELLA C-1 - ESTERASI</t>
  </si>
  <si>
    <t>9718989B6F</t>
  </si>
  <si>
    <t>FERROGRAD 105 MG 40 CPR</t>
  </si>
  <si>
    <t>ZA43A42873</t>
  </si>
  <si>
    <t>CLORAMINA T SALE SODICO RPE-1 KG</t>
  </si>
  <si>
    <t>CLORAMINA</t>
  </si>
  <si>
    <t>ACEF SPA</t>
  </si>
  <si>
    <t>00098610330</t>
  </si>
  <si>
    <t>acef@pec.acef.it</t>
  </si>
  <si>
    <t>Z7C3A69AF9</t>
  </si>
  <si>
    <t>Z153A690DC</t>
  </si>
  <si>
    <t>LENTOCILLIN S*1 FL 1200000 MUI</t>
  </si>
  <si>
    <t>Z143A69097</t>
  </si>
  <si>
    <t>TUKISA*84 CPR RIV 150 MG</t>
  </si>
  <si>
    <t>9718900200</t>
  </si>
  <si>
    <t>CLOPIDROGEL AUR*28 CPR RIV 75 MG</t>
  </si>
  <si>
    <t>CLOPIDROGEL BESILATO</t>
  </si>
  <si>
    <t>ZB83A6939D</t>
  </si>
  <si>
    <t>PRINCIPIO ATTIVO PRESENTE IN GARA 3, FABBISOGNO ESAURITO, CONTRATTUALIZZATO FARMACO PIU' ECONOMICO DOPO RICHIESTE PREVENTIVO</t>
  </si>
  <si>
    <t>CABOMETIX*FL 30 CPR RIV 40 MG</t>
  </si>
  <si>
    <t>AFFIDAMENTO DIRETTO SENZA PREVENTIVO, FARMACO PRESENTE IN GARA ESCLUSIVI (OFFERTA DESUNTA DA FATTURA ARRIVATA)</t>
  </si>
  <si>
    <t>96653280FD</t>
  </si>
  <si>
    <t>PRESENTE IN GARA ESCLUSIVI</t>
  </si>
  <si>
    <t>AFFIDAMENTO DIRETTO SENZA PREVENTIVO,  (RICHIESTA INVIATA + VOLTE)</t>
  </si>
  <si>
    <t>Z563A07AC4</t>
  </si>
  <si>
    <t>AFFIDAMENTO DIRETTO SENZA PREVENTIVO (RICHIESTO + VOLTE)</t>
  </si>
  <si>
    <t>Z7A39E7209</t>
  </si>
  <si>
    <t>ZC73A34692</t>
  </si>
  <si>
    <t>ZD83A01B67</t>
  </si>
  <si>
    <t>GARDENALE 20 CPR 100 MG</t>
  </si>
  <si>
    <t xml:space="preserve">FENOBARBITAL </t>
  </si>
  <si>
    <t>AFFIDAMENTO DIRETTO CONFERMATO PREZZO GARA 3</t>
  </si>
  <si>
    <t>ZBD3A4011B</t>
  </si>
  <si>
    <t>ZDF3A69161</t>
  </si>
  <si>
    <t>CYRAMZA*EV 1 FL 10 ML 10 MG/ML</t>
  </si>
  <si>
    <t>RAMURICUMAB</t>
  </si>
  <si>
    <t>9708147856</t>
  </si>
  <si>
    <t>BENTELAN 10 CPR EFF 1 MG</t>
  </si>
  <si>
    <t>ZF23A82783</t>
  </si>
  <si>
    <t>PARACETAMOLO B.BR.* 10 FL 100 ML</t>
  </si>
  <si>
    <t>SANIC</t>
  </si>
  <si>
    <t>Z363A9141E</t>
  </si>
  <si>
    <t>PRODOTTO INSERITO IN GARA III MA CARENZA COMUNICATA SU AIFA</t>
  </si>
  <si>
    <t>672 
1344
1008
336
1680
168</t>
  </si>
  <si>
    <t>ROSUVASTATINA SA* 28 CPR RIV 10 MG</t>
  </si>
  <si>
    <t>ROSUVASTATINA SALE DI CALCIO</t>
  </si>
  <si>
    <t>Z5B3AA9A83</t>
  </si>
  <si>
    <t>PARACETAMOLO SALF 10MG/ML</t>
  </si>
  <si>
    <t>Z723AACECB</t>
  </si>
  <si>
    <t>PRODOTTO INSERITO IN GARA III MA CARENZA COMUNICATA SU AIFA. CHIESTO PREVENTIVO A PIU' OPERATORI. HA RISPOSTO SOLO SALF</t>
  </si>
  <si>
    <t>ZB13AC159A</t>
  </si>
  <si>
    <t>VACCINO STAMARIL - VACCINO VIVO DELLA FEBBRE GIALLA</t>
  </si>
  <si>
    <t>leadiantbiosciences@legalmail</t>
  </si>
  <si>
    <t>2062550443</t>
  </si>
  <si>
    <t xml:space="preserve">BETAMETASONE*6F 1,5 MG 2 ML </t>
  </si>
  <si>
    <t>BETAMETASONE FOSFATO SODICO</t>
  </si>
  <si>
    <t>Z103AD7B38</t>
  </si>
  <si>
    <t xml:space="preserve">EN GTT 20 ML 0,1% </t>
  </si>
  <si>
    <t>DELORAZEPAM</t>
  </si>
  <si>
    <t>ZA43AB386F</t>
  </si>
  <si>
    <t xml:space="preserve">CARVEDILOLO AURO*30 CPR DIV 25 MG </t>
  </si>
  <si>
    <t>CARVEDILOLO</t>
  </si>
  <si>
    <t>Z253AD9287</t>
  </si>
  <si>
    <t>DILATREND*28 CPR DIV 6,25 MG</t>
  </si>
  <si>
    <t>ZAC3A612E1</t>
  </si>
  <si>
    <t>KENGREXAL*10 FL INFUS 50 MG</t>
  </si>
  <si>
    <t>CANGRELOR TETRASODIO</t>
  </si>
  <si>
    <t>RICHIESTO PREV. NESSUNA RISPOSTA</t>
  </si>
  <si>
    <t>Z433A6110D</t>
  </si>
  <si>
    <t>CIQORIN*50 CPS MOLLI 25 MG</t>
  </si>
  <si>
    <t>CICLOSPORINA MICROEMULSIONE</t>
  </si>
  <si>
    <t>Z0E3AB7403</t>
  </si>
  <si>
    <t>GARA III</t>
  </si>
  <si>
    <t xml:space="preserve">FLUOROURACILE IV FL 5 G </t>
  </si>
  <si>
    <t>FLUOROURACILE</t>
  </si>
  <si>
    <t>Z613ACF332</t>
  </si>
  <si>
    <t xml:space="preserve">KESIMPTA*SC 1 PEN 20 MG 0,4 ML </t>
  </si>
  <si>
    <t>OFTATUMUMAB</t>
  </si>
  <si>
    <t>9762645583</t>
  </si>
  <si>
    <t>NORDITROPIN NORDIFLEX*1 PEN 15 MG</t>
  </si>
  <si>
    <t>AFFIDAMENTO DIRETTO FARMACO CARENTE</t>
  </si>
  <si>
    <t>Z1E3ACA459</t>
  </si>
  <si>
    <t>NICETILE 30 CPR 500 MG</t>
  </si>
  <si>
    <t>LEVOACETILCARNITINA</t>
  </si>
  <si>
    <t>Z1D3AB7327</t>
  </si>
  <si>
    <t>DIGIFAB*EV 1 F POLV 40 MG</t>
  </si>
  <si>
    <t>ANTICORPI ANTIDIGITALE</t>
  </si>
  <si>
    <t>Z593AC8435</t>
  </si>
  <si>
    <t>MYDRIASERT*20 INSERTI 0,28/5,4 MG</t>
  </si>
  <si>
    <t>TROPICAMIDE/FENILEFRINA CLORIDRATO</t>
  </si>
  <si>
    <t>ZA13AC7D24</t>
  </si>
  <si>
    <t>IMATINIB MESILATO</t>
  </si>
  <si>
    <t>97738346F7</t>
  </si>
  <si>
    <t>ANNISTER GTT 10 ML 10000UI/ML</t>
  </si>
  <si>
    <t>IBN SAVIO SRL</t>
  </si>
  <si>
    <t>13118231003</t>
  </si>
  <si>
    <t>ibnsaviosrl@legalmail.it</t>
  </si>
  <si>
    <t>ZE63AC7B26</t>
  </si>
  <si>
    <t>OSPOLOT*250 CPR 200 MG</t>
  </si>
  <si>
    <t>ZBC3AA4DB5</t>
  </si>
  <si>
    <t>RISPERDAL GTT 100 ML/ML</t>
  </si>
  <si>
    <t>ZCD3AC8900</t>
  </si>
  <si>
    <t>EPACLOB*1 FL SOSP 5 MG</t>
  </si>
  <si>
    <t>CLOBAZAM</t>
  </si>
  <si>
    <t>ZDB3AB2BCE</t>
  </si>
  <si>
    <t xml:space="preserve">OPDIVO*INFUS 1 FL 24 ML 10 MG/ML                   OPDIVO*INFUS 1 FL 10 ML 10 MG/ML </t>
  </si>
  <si>
    <t>NIVOLUMAB</t>
  </si>
  <si>
    <t>450/30</t>
  </si>
  <si>
    <t>€ 1,388,47/€ 578,46</t>
  </si>
  <si>
    <t>PROCEDURA NEGOZIATA SENZA BANDO</t>
  </si>
  <si>
    <t>9745119699</t>
  </si>
  <si>
    <t>EFETTUATA INDAGINE DI MERCATO PER PRODOTTI EQUIVALENTI NESSUNA RISPOSTA</t>
  </si>
  <si>
    <t xml:space="preserve">HEMLIBRA*SC 150 MG/ML 1 ML </t>
  </si>
  <si>
    <t>EMICIZUMAB</t>
  </si>
  <si>
    <t>9663180466</t>
  </si>
  <si>
    <t>PERJETA*EV 1 FL 420 MG/ML</t>
  </si>
  <si>
    <t xml:space="preserve">PERTUZUMAB  </t>
  </si>
  <si>
    <t>00747170158</t>
  </si>
  <si>
    <t>9725799F38</t>
  </si>
  <si>
    <t>BYLVAY*30 CPS 400 MCG FL</t>
  </si>
  <si>
    <t>ODEVIXIBAT SESQUIDRATO</t>
  </si>
  <si>
    <t>ALBIREO AB</t>
  </si>
  <si>
    <t>albireopharma@pec.it</t>
  </si>
  <si>
    <t>9751015821</t>
  </si>
  <si>
    <t>TEMOZOLOMIDE SUN 5 CPS 20 MG</t>
  </si>
  <si>
    <t>TEMOZOLOMIDE</t>
  </si>
  <si>
    <t>ZCF3A83B7E</t>
  </si>
  <si>
    <t>TEMOZOLOMIDE 5 MG, 20 MG, 100 MG</t>
  </si>
  <si>
    <t>100, 185, 285</t>
  </si>
  <si>
    <t xml:space="preserve">€ 2,14128, € 6,59, € 15,97 </t>
  </si>
  <si>
    <t>€ 214,128, € 1.219,15,                   € 4.551,45</t>
  </si>
  <si>
    <t>Z1C3A9D039</t>
  </si>
  <si>
    <t>FARMACO CARENTE</t>
  </si>
  <si>
    <t>URBASON*IM EV 3 F 20 MG + 3 F 1 ML</t>
  </si>
  <si>
    <t>METILPREDNISOLONE EMISUCCINATO SODICO</t>
  </si>
  <si>
    <t>Z423A9B826</t>
  </si>
  <si>
    <t>SOLDESAM*INIETT 3 F 1 ML 4 MG</t>
  </si>
  <si>
    <t xml:space="preserve">DESAMETASONE </t>
  </si>
  <si>
    <t>ZBA3A99DAA</t>
  </si>
  <si>
    <t>PLENVU*OS POLV 1 TRATTAMENTO</t>
  </si>
  <si>
    <t>Z473A946C8</t>
  </si>
  <si>
    <t>COLOBREATHE*POLV INAL 56 CPS</t>
  </si>
  <si>
    <t>COLISTIMETATO SODICO</t>
  </si>
  <si>
    <t>Z1F3A47656</t>
  </si>
  <si>
    <t>SYNAGIS*IM FL 1 ML 100 MG/ML</t>
  </si>
  <si>
    <t>9701021FC4</t>
  </si>
  <si>
    <t>SIMPONI*SC 1 SIR 50 MG 0.5 ML</t>
  </si>
  <si>
    <t>9665273399</t>
  </si>
  <si>
    <t>BLENREP*1 FL EV POLV 100 MG</t>
  </si>
  <si>
    <t>BELANTAMAB MAFODOTIN</t>
  </si>
  <si>
    <t>P.O. GIULIANOVA</t>
  </si>
  <si>
    <t>9701248B19</t>
  </si>
  <si>
    <t>SOMATOSTATINA*EV 3 FL 3 MG/2ML + 3</t>
  </si>
  <si>
    <t>SOMATOSTATINA</t>
  </si>
  <si>
    <t xml:space="preserve">AFFIDAMENTO DIRETTO PREVENTIVO N.P. </t>
  </si>
  <si>
    <t>Z0D3A0F251</t>
  </si>
  <si>
    <t>GARA II</t>
  </si>
  <si>
    <t>MITUROX*1 FL 40 MG + 1 SAC</t>
  </si>
  <si>
    <t>MITOMICINA</t>
  </si>
  <si>
    <t>9689768981</t>
  </si>
  <si>
    <t>TREVICTA*1 SIR IM 263 MG 1,315 ML</t>
  </si>
  <si>
    <t>Z553A3FF8C</t>
  </si>
  <si>
    <t>CONFERMATO PREZZO GARA III</t>
  </si>
  <si>
    <t>QUETIAPINA*60 CPR RIV 100 MG, 200 MG, 300 MG, 30 CPR 25 MG</t>
  </si>
  <si>
    <t>QUETIAPINA FUMARATO</t>
  </si>
  <si>
    <t xml:space="preserve">30.000, 6.000, 3.000, 84.000 </t>
  </si>
  <si>
    <t>€ 0.03544, € 0.44431, € 0.53318, € 0.16475</t>
  </si>
  <si>
    <t>Z843A3103C</t>
  </si>
  <si>
    <t>TORVAST*30 CPR 40 MG, 80 MG, 20 MG</t>
  </si>
  <si>
    <t>ATORVASTATINA CALCIO TRIIDRATO</t>
  </si>
  <si>
    <t>02789580591</t>
  </si>
  <si>
    <t>21.000, 10.000, 30.000</t>
  </si>
  <si>
    <t>€ 0.065, € 0.11833, € 0.03767</t>
  </si>
  <si>
    <t>Z9339A23DD</t>
  </si>
  <si>
    <t>GENTAMICINA*CR 30 G 0,1%</t>
  </si>
  <si>
    <t>GENTAMICINA SOLFATO</t>
  </si>
  <si>
    <t>02789580592</t>
  </si>
  <si>
    <t>Z0539A22D9</t>
  </si>
  <si>
    <t>NORVASC*28 CPR 5 MG, 10 MG</t>
  </si>
  <si>
    <t>AMLODIPINA BESILATO</t>
  </si>
  <si>
    <t>02789580593</t>
  </si>
  <si>
    <t>45,000, 20,000</t>
  </si>
  <si>
    <t xml:space="preserve">€ 0.02464, € 0.04357 </t>
  </si>
  <si>
    <t xml:space="preserve"> ZDA39A2364</t>
  </si>
  <si>
    <t>GRANISETRON*5F 1 MG/ML 3 ML</t>
  </si>
  <si>
    <t>GRANISETRONE CLORIDRATO</t>
  </si>
  <si>
    <t>Z973A338A7</t>
  </si>
  <si>
    <t>BACTRIM 16 CPR 160 MG + 800 MG/                                               BACTRIM*IV 5 FL 5 ML</t>
  </si>
  <si>
    <t>6,400
1,900</t>
  </si>
  <si>
    <t>0,1057
1,772</t>
  </si>
  <si>
    <t>676,48
3,366,80</t>
  </si>
  <si>
    <t>Z593A47A34</t>
  </si>
  <si>
    <t>PAPAVERINA 30 MG 2 ML FL</t>
  </si>
  <si>
    <t>PAPAVERINA CLORIDRATO</t>
  </si>
  <si>
    <t>Z693A51291</t>
  </si>
  <si>
    <t>CAELIX 2 MG/ML FL</t>
  </si>
  <si>
    <t>Z673A50D20</t>
  </si>
  <si>
    <t>CALCIPARINA 10 SIR 12.500 UI</t>
  </si>
  <si>
    <t>EPARINA</t>
  </si>
  <si>
    <t>Z113A50893</t>
  </si>
  <si>
    <t>NAC 3 14 BUST.</t>
  </si>
  <si>
    <t>TREELIFE PHARMA SRL</t>
  </si>
  <si>
    <t>03797420795</t>
  </si>
  <si>
    <t>treelifepharmasrl@pec.it</t>
  </si>
  <si>
    <t>Z0D3A47954</t>
  </si>
  <si>
    <t>FIDATO*IM 1 FL 1 G + 1 F 3,5 ML</t>
  </si>
  <si>
    <t>CEFTRIAXONE DISODICO</t>
  </si>
  <si>
    <t>Z213A347E9</t>
  </si>
  <si>
    <t>REDUCTO SPEZIAL 100 CPR</t>
  </si>
  <si>
    <t>ZBE3A41110</t>
  </si>
  <si>
    <t>CINACALCET EG*28CPR RIV 30MG - CINACALCET EG*28CPR RIV 60MG</t>
  </si>
  <si>
    <t>CINACALCET CLORIDRATO</t>
  </si>
  <si>
    <t>1200
560</t>
  </si>
  <si>
    <t>0,25
0,44</t>
  </si>
  <si>
    <t>ZE73A4F3D1</t>
  </si>
  <si>
    <t xml:space="preserve">ESOMEPRAZOLO ARI*14CPS GAS20MG e ESOMEPRAZOLO ARI*14CPS GAS40MG </t>
  </si>
  <si>
    <t>ESOMEPRAZOLO MAGNESIO DIIDRATO</t>
  </si>
  <si>
    <t>ARISTO PHARMA ITALY SRL</t>
  </si>
  <si>
    <t>13948081008</t>
  </si>
  <si>
    <t>ARISTO-PHARMA@PEC.IT</t>
  </si>
  <si>
    <t>21000
19600</t>
  </si>
  <si>
    <t xml:space="preserve">0,064298
0,095748 </t>
  </si>
  <si>
    <t>Z203A5B833</t>
  </si>
  <si>
    <t>DIFICLIR*20CPR RIV 200MG</t>
  </si>
  <si>
    <t>FIDAXOMICINA</t>
  </si>
  <si>
    <t>ZEC3A855F0</t>
  </si>
  <si>
    <t>KEYTRUDA 1FL 25MG/4ML (100MG)</t>
  </si>
  <si>
    <t>PEMROLIZUMAB</t>
  </si>
  <si>
    <t>97225695C0</t>
  </si>
  <si>
    <t>FIDATO*INF 10FL 2G POLV</t>
  </si>
  <si>
    <t>Z5B3A797DD</t>
  </si>
  <si>
    <t>CARDURA 2MG 30CPR DIV. - CARDURA 4MG 20CPR</t>
  </si>
  <si>
    <t>DOXAZOSINA MESILATO</t>
  </si>
  <si>
    <t>15000
15000</t>
  </si>
  <si>
    <t>0,027
0,041</t>
  </si>
  <si>
    <t>Z5C3A872C7</t>
  </si>
  <si>
    <t>TALMANCO*56CPR RIV 20MG</t>
  </si>
  <si>
    <t>Z103A9AAAC</t>
  </si>
  <si>
    <t>LEVETIRACETAM EG*60CPR 500MG - LEVETIRACETAM EG*30CPR 1000MG</t>
  </si>
  <si>
    <t xml:space="preserve">LEVETIRACETAM </t>
  </si>
  <si>
    <t>21000
4800</t>
  </si>
  <si>
    <t>0,12
0,25</t>
  </si>
  <si>
    <t>Z1A3A9D787</t>
  </si>
  <si>
    <t>PARACALCITOLO MY DPC *5F 1ML5MCG/ML</t>
  </si>
  <si>
    <t>ZBE3A711C0</t>
  </si>
  <si>
    <t xml:space="preserve">MICOTEF*CREMA CUT 30G 2% </t>
  </si>
  <si>
    <t>Z833A9F2D9</t>
  </si>
  <si>
    <t>FLEBOCORTID EV FL500MG - FLEBOCORTID IV 1FL1G+1F 10ML - FLEBOCORTID 1 FL 100 MG+1F SOLV</t>
  </si>
  <si>
    <t>IDROCORTISONE EMISUCCINATO SODICO</t>
  </si>
  <si>
    <t>2500
850
2000</t>
  </si>
  <si>
    <t xml:space="preserve">3,1363
4,82
1.59091 </t>
  </si>
  <si>
    <t>Z683A4ED0A</t>
  </si>
  <si>
    <t>IALURIL PREFILL SIR+IALUADAPTE 50 ML</t>
  </si>
  <si>
    <t>CONTROITIN SODIO</t>
  </si>
  <si>
    <t>Z4B3AA43D7</t>
  </si>
  <si>
    <t>COPAXONE*SC 12SIR 40MG/ML</t>
  </si>
  <si>
    <t>GLATIRAMER ACETATO</t>
  </si>
  <si>
    <t>Z0B3A19489</t>
  </si>
  <si>
    <t>SIMDAX IV 2,5MG/ML 5ML FLC</t>
  </si>
  <si>
    <t>LEVOSIMENDAN</t>
  </si>
  <si>
    <t>05941670969</t>
  </si>
  <si>
    <t>TRENDER@PEC.ORIONPHARMAITALIA.IT</t>
  </si>
  <si>
    <t>Z333A9CF8F</t>
  </si>
  <si>
    <t>RISPERDAL 50 MG+2SIR 2ML</t>
  </si>
  <si>
    <t>Z063A9D514</t>
  </si>
  <si>
    <t>FUROSEMIDE FAR.MI 30CPR 25MG</t>
  </si>
  <si>
    <t>Z703A9F2A1</t>
  </si>
  <si>
    <t>LEQVIO*SC 1SIR 1,5ML 284MG</t>
  </si>
  <si>
    <t>INCLISIRAN SODICO</t>
  </si>
  <si>
    <t>Z6C3ABA5DC</t>
  </si>
  <si>
    <t xml:space="preserve">VELBE IV 1FL 10MG+1FL 10ML ONCO. </t>
  </si>
  <si>
    <t>VINBLASTINA SOLFATO</t>
  </si>
  <si>
    <t>Z553ABA781</t>
  </si>
  <si>
    <t>PROZEN 15STICK PSCK 15ML</t>
  </si>
  <si>
    <t>PETIT MEDICAL GROUP</t>
  </si>
  <si>
    <t>02023470673</t>
  </si>
  <si>
    <t>ZBB3ABBE18</t>
  </si>
  <si>
    <t>XARELTO 10MG 10CPR</t>
  </si>
  <si>
    <t>RIVAROXABAN</t>
  </si>
  <si>
    <t>Z753A9B249</t>
  </si>
  <si>
    <t>31/03/204</t>
  </si>
  <si>
    <t>VERDYE*INIET 5FL 25MG</t>
  </si>
  <si>
    <t>VERDE INDOCININA</t>
  </si>
  <si>
    <t>A.P.M. SRL</t>
  </si>
  <si>
    <t>01798781207</t>
  </si>
  <si>
    <t>GAREPREVENTIVI@PEC.APMITALY.IT</t>
  </si>
  <si>
    <t>Z8D3AC6BFC</t>
  </si>
  <si>
    <t>ADVAGRAF DPC 30 CPS 3 MG R.P.</t>
  </si>
  <si>
    <t>Z1D3ABB8C4</t>
  </si>
  <si>
    <t>EUTIROX 25 50CPR 25MCG- 75 50CPR 75MCG- 125 50CPR 125MCG- 150 50CPR 150MCG- 50 50CPR 50MCG- 100 50CPR 100MCG</t>
  </si>
  <si>
    <t>12000
6000
1000
2000
15000
20800</t>
  </si>
  <si>
    <t>0,0046
0,0064
0,009
0,0106
0,0054
0,0064</t>
  </si>
  <si>
    <t>Z693AA3C3D</t>
  </si>
  <si>
    <t>VOLIBRIS*30CPR RIV 5MG</t>
  </si>
  <si>
    <t>AMBRISENTAN</t>
  </si>
  <si>
    <t>ZBE3AC7254</t>
  </si>
  <si>
    <t>ACY*OFT UNG 4,5G 3% /842/2023</t>
  </si>
  <si>
    <t>Z6E3AE27A0</t>
  </si>
  <si>
    <t>UROCHINASI CRINOS FL 25000UI+F</t>
  </si>
  <si>
    <t>ZF23AE2CCF</t>
  </si>
  <si>
    <t xml:space="preserve">BETAMETASONE3F 1ML  4MG/ML </t>
  </si>
  <si>
    <t>ZE13AC45D6</t>
  </si>
  <si>
    <t>CYANOKIT*POLV IV 1FL 5G+SET</t>
  </si>
  <si>
    <t>ZEF3AE35CE</t>
  </si>
  <si>
    <t>EPSODILAVE*10F 300UI/3ML 3ML + EPSODILAVE*10F 250UI/5ML 5ML</t>
  </si>
  <si>
    <t>EPARINA SODICA</t>
  </si>
  <si>
    <t>3500
3500</t>
  </si>
  <si>
    <t>0,29772
0,29772</t>
  </si>
  <si>
    <t>ZF63AE3D93</t>
  </si>
  <si>
    <t>EPSODILAVE 25000 UI 5ML 10FL</t>
  </si>
  <si>
    <t>9782226444</t>
  </si>
  <si>
    <t>ABBIAMO PRESO UN GIG DA € 70.000 INVECE DI 48.000 perché CI SIAMO VOLUTI MANTENERE LARGHI VISTO CHE INIZIALMENTE IL DOSAGGIO ERA L'UNICO A DISPOSIZIONE DEI TRE RICHIESTI DALLA FARMACIA</t>
  </si>
  <si>
    <t>17010
6720</t>
  </si>
  <si>
    <t>97904842FC</t>
  </si>
  <si>
    <t xml:space="preserve">DOPAMINA PFIZER*10F 200MG/5ML </t>
  </si>
  <si>
    <t>DOPAMINA CLORIDRATO</t>
  </si>
  <si>
    <t>ZE33AEA644</t>
  </si>
  <si>
    <t>SEVOFLURANE BAX*6FL 250ML 100% LDG9117</t>
  </si>
  <si>
    <t>Z503AF198F</t>
  </si>
  <si>
    <t>TAFINLAR*FL 120CPS 75MG
TAFINLAR*FL 120CPS 50MG</t>
  </si>
  <si>
    <t>KISQALI*63CPR RIV 200MG 
KISQALI*42CPR RIV 200MG</t>
  </si>
  <si>
    <t>DABRAFENIB MESILATO</t>
  </si>
  <si>
    <t>8200
1000</t>
  </si>
  <si>
    <t>24,01925
16,01283</t>
  </si>
  <si>
    <t>97960579F6</t>
  </si>
  <si>
    <t>INFECTOFOS* EV</t>
  </si>
  <si>
    <t>FOSFOMICINA DISODICA</t>
  </si>
  <si>
    <t>INFECTOPHARM SRL</t>
  </si>
  <si>
    <t>11691250960</t>
  </si>
  <si>
    <t>infectopharm@legalmail.it</t>
  </si>
  <si>
    <t>Z053AE8CBF</t>
  </si>
  <si>
    <t>BRAUNOL 7,5 SOL CUTANEA 1000 ML</t>
  </si>
  <si>
    <t>ZA73AF04E3</t>
  </si>
  <si>
    <t>INYESPRIN* FIALE 500 MG</t>
  </si>
  <si>
    <t>Z5A3AF1A4B</t>
  </si>
  <si>
    <t>FARMACO IMPORTATO POICHE' CARENTE</t>
  </si>
  <si>
    <t>ELETTROLITICA EQUILIBRATA PED* 250 ML</t>
  </si>
  <si>
    <t>SODIO ACETATO/POTASSIO CLORURO/MAGNESIO CLORURO/ POTASSIO BIBASICO/ GLUCOSIO (DESTROSIO) MONOIDRATO</t>
  </si>
  <si>
    <t>Z263ACFEBF</t>
  </si>
  <si>
    <t>LA DITTA MANTIENE IL PREZZO FINO AL 30/09/2023</t>
  </si>
  <si>
    <t>FARMACO ONCOLOGICO INSERITO IN GARA EDIZIONE III. CIG ESAURITO.
EFETTUATA INDAGINE DI MERCATO PER PRODOTTI EQUIVALENTI NESSUNA RISPOSTA</t>
  </si>
  <si>
    <t>FARMACO ONCOLOGICO INSERITO IN GARA ESCLUSIVI MA NON CI SONO FABBISOGNI PER LA ASL DI TERAMO.
CHIESTA APPLICAZIONE PREZZO GARA REGIONALE</t>
  </si>
  <si>
    <t xml:space="preserve">NOTE </t>
  </si>
  <si>
    <t>FARMACO D'IMPORTAZIONE</t>
  </si>
  <si>
    <t>ZCF3B2EA05</t>
  </si>
  <si>
    <t>OCTREOTIDE ACETATO</t>
  </si>
  <si>
    <t>OCTREOTIDE BIO L*10 FL 0,1 MG/ML
OCTREOTIDE BIO LIM 1MG75ML</t>
  </si>
  <si>
    <t>1,5
13,00</t>
  </si>
  <si>
    <t>ZEB3B1E4EB</t>
  </si>
  <si>
    <t>REVINTY ELL*INAL 92+22 MCG 30</t>
  </si>
  <si>
    <t>FLUTICASONE FUROATO E VILANTEROLO</t>
  </si>
  <si>
    <t>Z1E3B1F24C</t>
  </si>
  <si>
    <t>60
2 SPESE TRASPORTO</t>
  </si>
  <si>
    <t>LUAN POMATA 1%
LUAN POMATA 2,5%</t>
  </si>
  <si>
    <t>LIDOCAINA CLORIDRATO CREMA</t>
  </si>
  <si>
    <t>2.500
3.500</t>
  </si>
  <si>
    <t>€ 2,77
€ 1,99</t>
  </si>
  <si>
    <t>ZEF3B1F3B9</t>
  </si>
  <si>
    <t>AVONEX*IM 4PEN 30MCG/0,5ML+4AG areas 3140</t>
  </si>
  <si>
    <t>ZB83B20737</t>
  </si>
  <si>
    <t>FARMACO INSERITO IN GARA III. CIG PRESO IN ADESIONE ALLA PROROGA TECNICA FINO AL 30/11/2023</t>
  </si>
  <si>
    <t>BENADON 10 CPR 300 MG</t>
  </si>
  <si>
    <t>Z1E3B23CD0</t>
  </si>
  <si>
    <t>BIOARGININA ORALE FLACONCINI</t>
  </si>
  <si>
    <t>FARMACEUTICI DAMOR SPA</t>
  </si>
  <si>
    <t>00272420639</t>
  </si>
  <si>
    <t>farmaceuticidamor@legalmail.it</t>
  </si>
  <si>
    <t>Z0C3B2FC0E</t>
  </si>
  <si>
    <t>MEXILETINA</t>
  </si>
  <si>
    <t>Z743B482DC</t>
  </si>
  <si>
    <t>ENTECAVIR 0,5 MG
ENTECAVIR 1 MG</t>
  </si>
  <si>
    <t>28.000
8.000</t>
  </si>
  <si>
    <t>€ 0,21547
€ 0,39608</t>
  </si>
  <si>
    <t>Z443B4A015</t>
  </si>
  <si>
    <t>2° AGGIUDICATARIO GRADUATORIA RDO 3264600 PERCHE' L'AGGIUDICATARIO HA COMUNICATO CARENZA SU AIFA</t>
  </si>
  <si>
    <t>RDO NR. 3264600</t>
  </si>
  <si>
    <t>BRINTELLIX 28 CRP RIV 10 MG E 5 MG</t>
  </si>
  <si>
    <t>VORTIOXETINA</t>
  </si>
  <si>
    <t>LUNDBECK ITALIA SPA</t>
  </si>
  <si>
    <t>11008200153</t>
  </si>
  <si>
    <t>2.800
1.204</t>
  </si>
  <si>
    <t>€ 0,70451
€ 0,35208</t>
  </si>
  <si>
    <t>Z963B4C3E9</t>
  </si>
  <si>
    <t>ISTRUTTORE</t>
  </si>
  <si>
    <t>MUSCIANESE CLAUDIANI LAURA</t>
  </si>
  <si>
    <t>RIXATHON 1 FL 50 ML 10 MG/ML</t>
  </si>
  <si>
    <t>9846781CBA</t>
  </si>
  <si>
    <t xml:space="preserve"> F00115590671202300022</t>
  </si>
  <si>
    <t>Del. 2031/2021</t>
  </si>
  <si>
    <t>Del. 191/2023</t>
  </si>
  <si>
    <t>ufficiogare.lundbeck@legalmail.it</t>
  </si>
  <si>
    <t>ADRIBLASTINA* 50 MG</t>
  </si>
  <si>
    <t>Z2C3B56492</t>
  </si>
  <si>
    <t>Del. 725 del 02/05/2023</t>
  </si>
  <si>
    <t>ALESSIA DE SANTI</t>
  </si>
  <si>
    <t>ETAPIAM 400MG 50CPR G.V.</t>
  </si>
  <si>
    <t>ETAMBUTOLO CLORIDRATO</t>
  </si>
  <si>
    <t xml:space="preserve">Z9F3B4C84C </t>
  </si>
  <si>
    <r>
      <rPr>
        <sz val="16"/>
        <color rgb="FFFF0000"/>
        <rFont val="Arial Narrow"/>
        <family val="2"/>
      </rPr>
      <t>PREVENTIVO AGGIORNATO IN DATA 22/05/2023 PER € 7,93182 (iva esclusa) SCADENZA OFFERTA 31/05/2024 (Alessia De Santi)</t>
    </r>
    <r>
      <rPr>
        <sz val="16"/>
        <color rgb="FF000000"/>
        <rFont val="Arial Narrow"/>
        <family val="2"/>
      </rPr>
      <t xml:space="preserve">
 FARMACO SALVAVITA IN GARA CARENBTE</t>
    </r>
  </si>
  <si>
    <t>31/05/2024 (vedi note)</t>
  </si>
  <si>
    <t xml:space="preserve">ORAMORPH*OS 20ML 20MG/ML </t>
  </si>
  <si>
    <t>MORFINA SOLFATO</t>
  </si>
  <si>
    <t>ZC03B4A221</t>
  </si>
  <si>
    <t>PALONOSETRON FRE*10FL 250MCG</t>
  </si>
  <si>
    <t>PALONOSETRON CLORIDRATO</t>
  </si>
  <si>
    <t>Z473B372E8</t>
  </si>
  <si>
    <t>SEROQUEL *60CPR 400MG R.P</t>
  </si>
  <si>
    <t>Z6E3B38543</t>
  </si>
  <si>
    <t>FLUXUM SC 6SIR 0,3ML 3200UI – 0,4ML 425OUI – 0,6ML 6400UI – 0,8ML 8500UIAXA</t>
  </si>
  <si>
    <t>PARNAPARINA SODICA</t>
  </si>
  <si>
    <t>ALFASIGMA SPA</t>
  </si>
  <si>
    <t>30, 120, 60, 12</t>
  </si>
  <si>
    <t>€ 1,56809, € 1,97605, € 2,76209, € 3,47001</t>
  </si>
  <si>
    <t>ZD13B32B45</t>
  </si>
  <si>
    <t>TUKYSA*88 CPR RIV 50MG</t>
  </si>
  <si>
    <t>Z943B0349D</t>
  </si>
  <si>
    <t>EN 20CPR 2MG</t>
  </si>
  <si>
    <t>Z7A3B2FF3B</t>
  </si>
  <si>
    <t>ZITROMAX EV 500 MG FL</t>
  </si>
  <si>
    <t>AZITROMICINA DIIDRATO</t>
  </si>
  <si>
    <t>ZAA3B2FE71</t>
  </si>
  <si>
    <t>YERVOY*EV 1FL 10ML</t>
  </si>
  <si>
    <t>98237238AB</t>
  </si>
  <si>
    <t>YERVOY*EV  40ML 5MG/ML</t>
  </si>
  <si>
    <t>00082130593</t>
  </si>
  <si>
    <t>982694076C</t>
  </si>
  <si>
    <t xml:space="preserve">DESCOVY*30cpr 200mg+25mg </t>
  </si>
  <si>
    <t>EMICITRIBINA</t>
  </si>
  <si>
    <t>9806747F9F</t>
  </si>
  <si>
    <t>UROCHINASI CRINOS FL 100.000U II AGG./</t>
  </si>
  <si>
    <t>ZCB3B14939</t>
  </si>
  <si>
    <t>DACARBAZINA MEDAC*1FL 500MG</t>
  </si>
  <si>
    <t>Z443B14822</t>
  </si>
  <si>
    <t>STELARA*SC 1SIR 0,5ML 45MG</t>
  </si>
  <si>
    <t>USTEKINUMAB</t>
  </si>
  <si>
    <t>9805260486</t>
  </si>
  <si>
    <t>XELJANZ*FL 56CPR RIV 5MG E XELJANZ*112CPR RIV 10MG</t>
  </si>
  <si>
    <t>9240
1792</t>
  </si>
  <si>
    <t>9805177009</t>
  </si>
  <si>
    <t>PARAFFINA LIQUIDA STERILE DM FL VTR 10ML</t>
  </si>
  <si>
    <t>DM</t>
  </si>
  <si>
    <t>9,2921
18,5842</t>
  </si>
  <si>
    <t>ZDA3B032E4</t>
  </si>
  <si>
    <t>OPTOCAIN*50CART 1,8ML ADR 1:80</t>
  </si>
  <si>
    <t>MEPIVACAINA</t>
  </si>
  <si>
    <t>Z063AFC0E2</t>
  </si>
  <si>
    <t>VELPHORO 90 CPR 500 MG</t>
  </si>
  <si>
    <t>OSSIDROSSIDO SUCROFERRICO</t>
  </si>
  <si>
    <t>ZED3B64913</t>
  </si>
  <si>
    <t>seagenitaly@legalmail.it</t>
  </si>
  <si>
    <t>NITISINONE DIPHARMA 20 MG</t>
  </si>
  <si>
    <t>NITISINONE DIPHARMA 10 MG</t>
  </si>
  <si>
    <t>RDO NR. 3474366</t>
  </si>
  <si>
    <t>ZE83A4F416</t>
  </si>
  <si>
    <t>9681228215</t>
  </si>
  <si>
    <t>TOBRAMICINA</t>
  </si>
  <si>
    <t>Z6C3B6CEF2</t>
  </si>
  <si>
    <t>9867357098</t>
  </si>
  <si>
    <t>ANTICHOLIUM 2 MG 5 ML X5 FL</t>
  </si>
  <si>
    <t>ZEA3AE50E4</t>
  </si>
  <si>
    <t>KEPPRA 500 MG 60 CPR</t>
  </si>
  <si>
    <t>AFFIDAMENTO DIRETTO RICHIESTA PREVENTIVO</t>
  </si>
  <si>
    <t>ZA23ABCEE3</t>
  </si>
  <si>
    <t>NITROGLICERINA 10 F 5 MG/1,5</t>
  </si>
  <si>
    <t>Z9A3AE4427</t>
  </si>
  <si>
    <t>MEROPENEM POLV 10 FL 500 MG</t>
  </si>
  <si>
    <t>ZC93AB484A</t>
  </si>
  <si>
    <t xml:space="preserve">ARIXTRA  10 SIR 1,5/2,5/7,5 MG </t>
  </si>
  <si>
    <t>ZDB3AEAAF9</t>
  </si>
  <si>
    <t xml:space="preserve">  19/06/2023</t>
  </si>
  <si>
    <t>FARMACO CARENTE PER TUTTI I DOSAGGI</t>
  </si>
  <si>
    <t>PHARMAIDEA SRL</t>
  </si>
  <si>
    <t>03542760172</t>
  </si>
  <si>
    <t>amministrazione@pharmaidea.com</t>
  </si>
  <si>
    <t>ZC43AE4A92</t>
  </si>
  <si>
    <t>TIVICAY 30 CPR RIV 50 MG</t>
  </si>
  <si>
    <t>9793808A07</t>
  </si>
  <si>
    <t>JEMPERLI 1 FL 10 ML 50 MG/ML</t>
  </si>
  <si>
    <t>9801474039</t>
  </si>
  <si>
    <t>NEOSTIGMIN 10 FL 1ML/0,5MG</t>
  </si>
  <si>
    <t>Z133AFF46E</t>
  </si>
  <si>
    <t xml:space="preserve"> 16/07/2023</t>
  </si>
  <si>
    <t>ZAA3A401DE</t>
  </si>
  <si>
    <t xml:space="preserve">                              ARMISARTE 25 MG/ML 1 FL 20 ML                               ARMISARTE 25 MG/ML 1 FL 4 ML</t>
  </si>
  <si>
    <t xml:space="preserve">                  SILODIX 30 CPS 4 MG</t>
  </si>
  <si>
    <t xml:space="preserve">                                SILODIX 30 CPS 8 MG                                 </t>
  </si>
  <si>
    <t>Z5A3AFEB22</t>
  </si>
  <si>
    <t>Z013AFEAAD</t>
  </si>
  <si>
    <t>HEMLIBRA 150 MG/0,4 ML</t>
  </si>
  <si>
    <t>9808201F80</t>
  </si>
  <si>
    <t>ALOXI 1 FL 250 MCG 5 ML</t>
  </si>
  <si>
    <t>Z313B1C374</t>
  </si>
  <si>
    <t>ANIDALAFUNGINA 1 FL 100 MG</t>
  </si>
  <si>
    <t>Z7B3B1D861</t>
  </si>
  <si>
    <t>FERRIPROX 500 MG 100 CPR RIV</t>
  </si>
  <si>
    <t>Z283AEE1AD</t>
  </si>
  <si>
    <t>Z9A3AC8705</t>
  </si>
  <si>
    <t>ACIDO URSODESOSSICOLICO 300MG CAPSULE 20CPS</t>
  </si>
  <si>
    <t>Z293AE4EE0</t>
  </si>
  <si>
    <t>METACOLINA 6,4% 2 FL + 3 FL</t>
  </si>
  <si>
    <t>Z1C3B25AAB</t>
  </si>
  <si>
    <t>OLIO LEGNO CEDRO 100 ML</t>
  </si>
  <si>
    <t>CARLO ERBA REAGENS SRL</t>
  </si>
  <si>
    <t>01802940484</t>
  </si>
  <si>
    <t>ZF43B25914</t>
  </si>
  <si>
    <t>DUODOPA 100 ML 20 MG/ML + 5MG/ML</t>
  </si>
  <si>
    <t>9804490918</t>
  </si>
  <si>
    <t>EZETIMIBE 30 CPR 10 MG</t>
  </si>
  <si>
    <t>ZE43B4A10C</t>
  </si>
  <si>
    <t>Z5B3B28EF2</t>
  </si>
  <si>
    <t xml:space="preserve">                   GENOTROPIN GOQUICK 1 PEN 5,3 MG                    GENOTROPIN GOQUICK 1 PEN 12 MG </t>
  </si>
  <si>
    <t>NUSTENDI 28 CPR 180 MG + 10 MG</t>
  </si>
  <si>
    <t>Z8B3AEF193</t>
  </si>
  <si>
    <t xml:space="preserve">SANDOSTATINA 20 MG 1 FL. </t>
  </si>
  <si>
    <t>AFFIDAMENTO DIRETTO CON PREVENTIVO N.P.</t>
  </si>
  <si>
    <t>ZC13B3D18F</t>
  </si>
  <si>
    <t>PAZIENTE CON PATOLOGIA LEGGE 648</t>
  </si>
  <si>
    <t>INVANZ FL 1 G 20 ML</t>
  </si>
  <si>
    <t>9833705614</t>
  </si>
  <si>
    <t>AFENIL 1 MISC 500 ML</t>
  </si>
  <si>
    <t>ZBE3B36AC8</t>
  </si>
  <si>
    <t>GONASI 3 FL 2000 UI/ML + 3</t>
  </si>
  <si>
    <t>Z733B32A72</t>
  </si>
  <si>
    <t>BARACLUDE 30CPR RIV  1 MG</t>
  </si>
  <si>
    <t>Z553B32939</t>
  </si>
  <si>
    <t>FARMACO PER PAZIENTE SPECIFICO NON SOSTITUIBILE CON GENERICO</t>
  </si>
  <si>
    <t>00082130594</t>
  </si>
  <si>
    <t>9830010CDC</t>
  </si>
  <si>
    <t>ONGENTYS 30 CPS 50 MG</t>
  </si>
  <si>
    <t>Z523B254A2</t>
  </si>
  <si>
    <t>Z4F3B32896</t>
  </si>
  <si>
    <t>ERLEADA 112 CPR RIV 60 MG</t>
  </si>
  <si>
    <t>9823745AD2</t>
  </si>
  <si>
    <t>INTELENCE FL 60 CPR 200 MG</t>
  </si>
  <si>
    <t>Z053B4A6A2</t>
  </si>
  <si>
    <t xml:space="preserve">CIMZIA 200MG SOLUZIONE INIETTABILE </t>
  </si>
  <si>
    <t>9851051075</t>
  </si>
  <si>
    <t>HYLENEX 150 USP 1 ML</t>
  </si>
  <si>
    <t>Z173B48830</t>
  </si>
  <si>
    <t>DARZALEX 20 MG/ML FL 20 ML</t>
  </si>
  <si>
    <t>98518113A0</t>
  </si>
  <si>
    <t>OLUMIANT 2 MG 28 CPR</t>
  </si>
  <si>
    <t>ZB63B59974</t>
  </si>
  <si>
    <t>CURADERM OLIO DI MANDORLE 200 ML E 1000 ML</t>
  </si>
  <si>
    <t>CAVALLO SRL</t>
  </si>
  <si>
    <t>Z0B3B60356</t>
  </si>
  <si>
    <t>DEPALGOS 28 CPR RIV 10 MG + 325 MG</t>
  </si>
  <si>
    <t>ZE63B60484</t>
  </si>
  <si>
    <t>ACCETTATO PROROGA GARA III</t>
  </si>
  <si>
    <t>Z4B3AF369B</t>
  </si>
  <si>
    <t>ACLASTA 5 MG SOL INF 100 ML</t>
  </si>
  <si>
    <t>9858005B11</t>
  </si>
  <si>
    <t>STELARA*SC 1 FL 26 ML 130 MG</t>
  </si>
  <si>
    <t>ZEC3B672F7</t>
  </si>
  <si>
    <t>FLOXIGEN 3 MG/ML COLLIRIO</t>
  </si>
  <si>
    <t>ZEE3A9A0E5</t>
  </si>
  <si>
    <t>ACETAMOL 250 MG 10 SUPP</t>
  </si>
  <si>
    <t>Z4F3A28E41</t>
  </si>
  <si>
    <t>DOBETIN 5000 5F 2 ML 5000 MCG</t>
  </si>
  <si>
    <t>ZE13A77177</t>
  </si>
  <si>
    <t>GARA ESCLUSIVI</t>
  </si>
  <si>
    <t>PRONTINAL NEBUL 20 FL 0,8 MG/2ML</t>
  </si>
  <si>
    <t>DOMPE' FARMACEUTICI</t>
  </si>
  <si>
    <t>dirammfin@pec.dompe.it</t>
  </si>
  <si>
    <t>ZDC3A83D09</t>
  </si>
  <si>
    <t>BENDAMUSTINA 2,5 MG/ML POLV</t>
  </si>
  <si>
    <t>Z0139C0233</t>
  </si>
  <si>
    <t>ZBD3A68F14</t>
  </si>
  <si>
    <t>PROTOPIC 0,1% 30 GR UNG</t>
  </si>
  <si>
    <t>UROGYN 50 TAV</t>
  </si>
  <si>
    <t>nutralabssrl@pec.it</t>
  </si>
  <si>
    <t>Z4F3A69A9C</t>
  </si>
  <si>
    <t>Z863AB81BA</t>
  </si>
  <si>
    <t>RISPERDAL I FL 37,5 MG + 1 SIR 2 ML</t>
  </si>
  <si>
    <t>AMBROXOL NEB 10 FL 2 ML 15 MG</t>
  </si>
  <si>
    <t>Z853A69A75</t>
  </si>
  <si>
    <t>PAZIENTI FIBROSI CISTICA</t>
  </si>
  <si>
    <t>CHENPEN*1SIR 300 MCG/0,3ML</t>
  </si>
  <si>
    <t>Z4F3AB2D4A</t>
  </si>
  <si>
    <t>DAPTOMICINA ACC* EV POLV 350 MG</t>
  </si>
  <si>
    <t>Z303AB6A8C</t>
  </si>
  <si>
    <t>AMPICILLINA E SULBACTAM 10 FL 1G +500 MG POLV</t>
  </si>
  <si>
    <t>ISTITUTO BIOCHIMICO ITALIANO</t>
  </si>
  <si>
    <t>02578030153</t>
  </si>
  <si>
    <t>info-ibi@pec.it</t>
  </si>
  <si>
    <t>Z753AD6957</t>
  </si>
  <si>
    <t>9781041260</t>
  </si>
  <si>
    <t>00832400155</t>
  </si>
  <si>
    <t>9780985429</t>
  </si>
  <si>
    <t>NETILDEX * COLL 30 FL 0,3 ML</t>
  </si>
  <si>
    <t>Z1F3B0327E</t>
  </si>
  <si>
    <t>NORDITROPIN NORDIFLEX*1 PEN 5 MG</t>
  </si>
  <si>
    <t>98184823AA</t>
  </si>
  <si>
    <t>EFEDRINA CLORIDRATO 10 F 1 ML 25 MG</t>
  </si>
  <si>
    <t>ZBD3B032EB</t>
  </si>
  <si>
    <t>MORFINA 5 FL 10 MG 1 ML</t>
  </si>
  <si>
    <t>Z8B3B1B965</t>
  </si>
  <si>
    <t>Z8C3B1B8AF</t>
  </si>
  <si>
    <t>BLEOPRIM INIETT 1 FL 15 MG ONC</t>
  </si>
  <si>
    <t>Z953B1C4EA</t>
  </si>
  <si>
    <t>ALECENSA 224 CPS 150 MG</t>
  </si>
  <si>
    <t>98235276ED</t>
  </si>
  <si>
    <t>COLFINAIR NEBUL 56 MONOD 2 MUI</t>
  </si>
  <si>
    <t>Z573B487CA</t>
  </si>
  <si>
    <t>COLISTIMETATO 1000000 UI</t>
  </si>
  <si>
    <t>ZEE3B4C900</t>
  </si>
  <si>
    <t>CAPASSO EMILIANO</t>
  </si>
  <si>
    <t>GARE.CARLOERBAREAGENTS@PEC.IT</t>
  </si>
  <si>
    <t xml:space="preserve"> gare@daiichi-sankyo.postecert.it</t>
  </si>
  <si>
    <t xml:space="preserve">00791570153 </t>
  </si>
  <si>
    <t>NUTRALABS SRL</t>
  </si>
  <si>
    <t xml:space="preserve">03275580367 </t>
  </si>
  <si>
    <t>TABRAL 0,3% UNGUENTO OFTALMIC</t>
  </si>
  <si>
    <t>Z303B77CFC</t>
  </si>
  <si>
    <t>TASIGNA * 112 CPR 150 MG</t>
  </si>
  <si>
    <t>NILOTINIB CLORIDRATO</t>
  </si>
  <si>
    <t>987189624B</t>
  </si>
  <si>
    <t>Del. 1052 del 13/06/2023</t>
  </si>
  <si>
    <t>GARESANDOZ@LEGALMAIL.IT</t>
  </si>
  <si>
    <t>ZE73692CA9</t>
  </si>
  <si>
    <t>ZB636DA94F</t>
  </si>
  <si>
    <t>9333268866</t>
  </si>
  <si>
    <t>Z433B8F3BE</t>
  </si>
  <si>
    <t>Z003B98667</t>
  </si>
  <si>
    <t>ZOLOFT* 30 CPR RIV 50 MG</t>
  </si>
  <si>
    <t>SERTRALINA</t>
  </si>
  <si>
    <t>mylan.gare@legalmail.it</t>
  </si>
  <si>
    <t>bbraun- mi@registerpec.it</t>
  </si>
  <si>
    <t>Fatta richiesta di preventivo</t>
  </si>
  <si>
    <t>Z993BA2647</t>
  </si>
  <si>
    <t>EMTRICITABINA TEN MY* 30 CPR FL</t>
  </si>
  <si>
    <t>EMTRICITABINA/TENOFOVIR DISOPROXIL MALEATO</t>
  </si>
  <si>
    <t xml:space="preserve">DIBASE * OS SOL 2 FLC 2,5 25000 UI
</t>
  </si>
  <si>
    <t>Z493BAD5CA</t>
  </si>
  <si>
    <t xml:space="preserve">DIBASE *IM  OS 6 F 1 ML  100000 UI
DIBASE *IM  OS 2 F 2,5 ML  500000 UI
</t>
  </si>
  <si>
    <t>60
900</t>
  </si>
  <si>
    <t>0,40
3,10</t>
  </si>
  <si>
    <t>Z133BB08ED</t>
  </si>
  <si>
    <t>FULCONAZOLO KABI* 10 FL 100 ML
FULCONAZOLO KABI* 10 FL 200 ML</t>
  </si>
  <si>
    <t>FULCONAZOLO</t>
  </si>
  <si>
    <t>2.000
1.500</t>
  </si>
  <si>
    <t>1,00
1,20</t>
  </si>
  <si>
    <t>ZDD3BB0F54</t>
  </si>
  <si>
    <t>31/06/2024</t>
  </si>
  <si>
    <t>ROCURONIO BROMURO</t>
  </si>
  <si>
    <t>RITONAVIR</t>
  </si>
  <si>
    <t>ZF03BB1A55</t>
  </si>
  <si>
    <t>RITOVAVIR SAN* 30 CPR RIV 100 MG</t>
  </si>
  <si>
    <t>LYRICA* 56 CPR 75 MG
LYRICA* 56 CPR 150 MG
LYRICA* 14 CPR 25 MG</t>
  </si>
  <si>
    <t>PREGABALIN</t>
  </si>
  <si>
    <t>2800
16800
11200</t>
  </si>
  <si>
    <t>Del. 1098 del 21/06/2023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</si>
</sst>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[$€-2]\ #,##0.00;[Red]\-[$€-2]\ #,##0.00"/>
    <numFmt numFmtId="166" formatCode="_-* #,##0.000000\ &quot;€&quot;_-;\-* #,##0.000000\ &quot;€&quot;_-;_-* &quot;-&quot;??\ &quot;€&quot;_-;_-@_-"/>
    <numFmt numFmtId="167" formatCode="_-* #,##0.000000\ &quot;€&quot;_-;\-* #,##0.000000\ &quot;€&quot;_-;_-* &quot;-&quot;??????\ &quot;€&quot;_-;_-@_-"/>
    <numFmt numFmtId="168" formatCode="_-* #,##0.0000\ &quot;€&quot;_-;\-* #,##0.0000\ &quot;€&quot;_-;_-* &quot;-&quot;??\ &quot;€&quot;_-;_-@_-"/>
    <numFmt numFmtId="169" formatCode="[$€-2]\ #,##0.00000;[Red]\-[$€-2]\ #,##0.00000"/>
    <numFmt numFmtId="170" formatCode="_-* #,##0.000\ &quot;€&quot;_-;\-* #,##0.000\ &quot;€&quot;_-;_-* &quot;-&quot;??\ &quot;€&quot;_-;_-@_-"/>
    <numFmt numFmtId="171" formatCode="_-* #,##0.00000\ &quot;€&quot;_-;\-* #,##0.00000\ &quot;€&quot;_-;_-* &quot;-&quot;??\ &quot;€&quot;_-;_-@_-"/>
    <numFmt numFmtId="172" formatCode="_-* #,##0.0000000\ &quot;€&quot;_-;\-* #,##0.0000000\ &quot;€&quot;_-;_-* &quot;-&quot;??\ &quot;€&quot;_-;_-@_-"/>
    <numFmt numFmtId="173" formatCode="_-* #,##0.00\ &quot;€&quot;_-;\-* #,##0.00\ &quot;€&quot;_-;_-* &quot;-&quot;????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rial Narrow"/>
      <family val="2"/>
    </font>
    <font>
      <b/>
      <sz val="11"/>
      <color theme="1"/>
      <name val="Calibri"/>
      <family val="2"/>
      <scheme val="minor"/>
    </font>
    <font>
      <sz val="16"/>
      <color rgb="FF000000"/>
      <name val="Arial Narrow"/>
      <family val="2"/>
    </font>
    <font>
      <sz val="18"/>
      <color rgb="FF000000"/>
      <name val="Arial Narrow"/>
      <family val="2"/>
    </font>
    <font>
      <b/>
      <sz val="18"/>
      <color rgb="FF000000"/>
      <name val="Arial Narrow"/>
      <family val="2"/>
    </font>
    <font>
      <sz val="16"/>
      <color theme="1"/>
      <name val="Arial Narrow"/>
      <family val="2"/>
    </font>
    <font>
      <u/>
      <sz val="16"/>
      <color theme="10"/>
      <name val="Arial Narrow"/>
      <family val="2"/>
    </font>
    <font>
      <sz val="16"/>
      <color theme="1"/>
      <name val="Calibri"/>
      <family val="2"/>
      <scheme val="minor"/>
    </font>
    <font>
      <sz val="16"/>
      <color rgb="FFFF0000"/>
      <name val="Arial Narrow"/>
      <family val="2"/>
    </font>
    <font>
      <u/>
      <sz val="16"/>
      <color rgb="FFFF0000"/>
      <name val="Arial Narrow"/>
      <family val="2"/>
    </font>
    <font>
      <sz val="16"/>
      <name val="Arial Narrow"/>
      <family val="2"/>
    </font>
    <font>
      <u/>
      <sz val="16"/>
      <name val="Arial Narrow"/>
      <family val="2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4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sz val="14"/>
      <color rgb="FFFF0000"/>
      <name val="Arial Narrow"/>
      <family val="2"/>
    </font>
    <font>
      <sz val="14"/>
      <name val="Arial Narrow"/>
      <family val="2"/>
    </font>
    <font>
      <sz val="11"/>
      <name val="Calibri"/>
      <family val="2"/>
      <scheme val="minor"/>
    </font>
    <font>
      <u/>
      <sz val="18"/>
      <color theme="10"/>
      <name val="Arial Narrow"/>
      <family val="2"/>
    </font>
    <font>
      <u/>
      <sz val="18"/>
      <color rgb="FFFF0000"/>
      <name val="Arial Narrow"/>
      <family val="2"/>
    </font>
    <font>
      <u/>
      <sz val="18"/>
      <name val="Arial Narrow"/>
      <family val="2"/>
    </font>
    <font>
      <sz val="18"/>
      <color theme="1"/>
      <name val="Arial Narrow"/>
      <family val="2"/>
    </font>
    <font>
      <sz val="18"/>
      <color rgb="FFFF0000"/>
      <name val="Arial Narrow"/>
      <family val="2"/>
    </font>
    <font>
      <sz val="1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9">
    <xf numFmtId="0" fontId="0" fillId="0" borderId="0" xfId="0"/>
    <xf numFmtId="0" fontId="3" fillId="2" borderId="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2" borderId="5" xfId="2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5" xfId="2" applyNumberForma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44" fontId="13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11" fillId="2" borderId="6" xfId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2" fillId="2" borderId="6" xfId="2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17" fontId="13" fillId="2" borderId="6" xfId="1" applyNumberFormat="1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horizontal="center" vertical="center" wrapText="1"/>
    </xf>
    <xf numFmtId="11" fontId="5" fillId="2" borderId="6" xfId="0" quotePrefix="1" applyNumberFormat="1" applyFont="1" applyFill="1" applyBorder="1" applyAlignment="1">
      <alignment horizontal="center" vertical="center" wrapText="1"/>
    </xf>
    <xf numFmtId="49" fontId="8" fillId="2" borderId="6" xfId="0" quotePrefix="1" applyNumberFormat="1" applyFont="1" applyFill="1" applyBorder="1" applyAlignment="1">
      <alignment horizontal="center" vertical="center" wrapText="1"/>
    </xf>
    <xf numFmtId="3" fontId="5" fillId="2" borderId="6" xfId="0" quotePrefix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4" fontId="8" fillId="2" borderId="5" xfId="0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44" fontId="8" fillId="2" borderId="5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9" fontId="14" fillId="2" borderId="6" xfId="2" applyNumberFormat="1" applyFont="1" applyFill="1" applyBorder="1" applyAlignment="1">
      <alignment horizontal="center" vertical="center" wrapText="1"/>
    </xf>
    <xf numFmtId="0" fontId="14" fillId="2" borderId="5" xfId="2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44" fontId="13" fillId="2" borderId="5" xfId="0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2" fillId="2" borderId="5" xfId="2" applyNumberFormat="1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44" fontId="11" fillId="2" borderId="5" xfId="0" applyNumberFormat="1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4" fontId="13" fillId="2" borderId="5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0" fontId="13" fillId="2" borderId="6" xfId="1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/>
    </xf>
    <xf numFmtId="44" fontId="5" fillId="5" borderId="6" xfId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right" vertical="center" wrapText="1"/>
    </xf>
    <xf numFmtId="11" fontId="9" fillId="2" borderId="5" xfId="2" quotePrefix="1" applyNumberFormat="1" applyFont="1" applyFill="1" applyBorder="1" applyAlignment="1">
      <alignment horizontal="center" vertical="center" wrapText="1"/>
    </xf>
    <xf numFmtId="44" fontId="5" fillId="6" borderId="6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44" fontId="5" fillId="7" borderId="6" xfId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49" fontId="13" fillId="2" borderId="6" xfId="2" applyNumberFormat="1" applyFont="1" applyFill="1" applyBorder="1" applyAlignment="1">
      <alignment horizontal="center" vertical="center" wrapText="1"/>
    </xf>
    <xf numFmtId="168" fontId="5" fillId="2" borderId="6" xfId="1" applyNumberFormat="1" applyFont="1" applyFill="1" applyBorder="1" applyAlignment="1">
      <alignment horizontal="center" vertical="center" wrapText="1"/>
    </xf>
    <xf numFmtId="0" fontId="9" fillId="2" borderId="5" xfId="2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9" fontId="11" fillId="2" borderId="6" xfId="0" applyNumberFormat="1" applyFont="1" applyFill="1" applyBorder="1" applyAlignment="1">
      <alignment horizontal="right" vertical="center" wrapText="1"/>
    </xf>
    <xf numFmtId="169" fontId="8" fillId="2" borderId="5" xfId="0" applyNumberFormat="1" applyFont="1" applyFill="1" applyBorder="1" applyAlignment="1">
      <alignment horizontal="right" vertical="center" wrapText="1"/>
    </xf>
    <xf numFmtId="169" fontId="13" fillId="2" borderId="5" xfId="0" applyNumberFormat="1" applyFont="1" applyFill="1" applyBorder="1" applyAlignment="1">
      <alignment horizontal="right" vertical="center" wrapText="1"/>
    </xf>
    <xf numFmtId="169" fontId="5" fillId="2" borderId="6" xfId="0" applyNumberFormat="1" applyFont="1" applyFill="1" applyBorder="1" applyAlignment="1">
      <alignment horizontal="right" vertical="center" wrapText="1"/>
    </xf>
    <xf numFmtId="169" fontId="5" fillId="2" borderId="6" xfId="1" applyNumberFormat="1" applyFont="1" applyFill="1" applyBorder="1" applyAlignment="1">
      <alignment horizontal="right" vertical="center" wrapText="1"/>
    </xf>
    <xf numFmtId="169" fontId="11" fillId="2" borderId="5" xfId="0" applyNumberFormat="1" applyFont="1" applyFill="1" applyBorder="1" applyAlignment="1">
      <alignment horizontal="right" vertical="center" wrapText="1"/>
    </xf>
    <xf numFmtId="169" fontId="8" fillId="2" borderId="5" xfId="3" applyNumberFormat="1" applyFont="1" applyFill="1" applyBorder="1" applyAlignment="1">
      <alignment horizontal="right" vertical="center" wrapText="1"/>
    </xf>
    <xf numFmtId="169" fontId="8" fillId="2" borderId="5" xfId="0" applyNumberFormat="1" applyFont="1" applyFill="1" applyBorder="1" applyAlignment="1">
      <alignment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11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170" fontId="8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71" fontId="8" fillId="2" borderId="5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8" fillId="2" borderId="5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167" fontId="11" fillId="2" borderId="5" xfId="0" applyNumberFormat="1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17" fontId="11" fillId="2" borderId="6" xfId="1" applyNumberFormat="1" applyFont="1" applyFill="1" applyBorder="1" applyAlignment="1">
      <alignment horizontal="center" vertical="center" wrapText="1"/>
    </xf>
    <xf numFmtId="49" fontId="13" fillId="2" borderId="6" xfId="0" quotePrefix="1" applyNumberFormat="1" applyFont="1" applyFill="1" applyBorder="1" applyAlignment="1">
      <alignment horizontal="center" vertical="center" wrapText="1"/>
    </xf>
    <xf numFmtId="167" fontId="13" fillId="2" borderId="5" xfId="0" applyNumberFormat="1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5" fillId="8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172" fontId="8" fillId="2" borderId="5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17" fontId="13" fillId="6" borderId="6" xfId="1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7" fontId="8" fillId="2" borderId="5" xfId="0" applyNumberFormat="1" applyFont="1" applyFill="1" applyBorder="1" applyAlignment="1">
      <alignment horizontal="right" vertical="center" wrapText="1"/>
    </xf>
    <xf numFmtId="172" fontId="8" fillId="2" borderId="5" xfId="0" applyNumberFormat="1" applyFont="1" applyFill="1" applyBorder="1" applyAlignment="1">
      <alignment horizontal="right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171" fontId="8" fillId="2" borderId="5" xfId="0" applyNumberFormat="1" applyFont="1" applyFill="1" applyBorder="1" applyAlignment="1">
      <alignment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4" borderId="6" xfId="0" quotePrefix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17" fontId="11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4" fontId="5" fillId="2" borderId="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2" borderId="6" xfId="0" quotePrefix="1" applyFont="1" applyFill="1" applyBorder="1" applyAlignment="1">
      <alignment vertical="center"/>
    </xf>
    <xf numFmtId="44" fontId="5" fillId="2" borderId="6" xfId="1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44" fontId="5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4" fontId="5" fillId="13" borderId="6" xfId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4" fontId="13" fillId="4" borderId="6" xfId="1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13" fillId="18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4" fontId="8" fillId="2" borderId="5" xfId="0" applyNumberFormat="1" applyFont="1" applyFill="1" applyBorder="1" applyAlignment="1">
      <alignment horizontal="right" vertical="center" wrapText="1"/>
    </xf>
    <xf numFmtId="44" fontId="5" fillId="2" borderId="6" xfId="1" applyFont="1" applyFill="1" applyBorder="1" applyAlignment="1">
      <alignment horizontal="right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11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center" vertical="center" wrapText="1"/>
    </xf>
    <xf numFmtId="44" fontId="20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13" fillId="19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9" fontId="24" fillId="2" borderId="5" xfId="2" applyNumberFormat="1" applyFont="1" applyFill="1" applyBorder="1" applyAlignment="1">
      <alignment horizontal="center" vertical="center" wrapText="1"/>
    </xf>
    <xf numFmtId="49" fontId="26" fillId="2" borderId="6" xfId="2" applyNumberFormat="1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top"/>
    </xf>
    <xf numFmtId="0" fontId="24" fillId="0" borderId="0" xfId="2" applyFont="1" applyAlignment="1">
      <alignment horizontal="center" vertical="center"/>
    </xf>
    <xf numFmtId="49" fontId="27" fillId="2" borderId="6" xfId="0" quotePrefix="1" applyNumberFormat="1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11" fillId="2" borderId="6" xfId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5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2" fontId="11" fillId="2" borderId="5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49" fontId="25" fillId="5" borderId="6" xfId="2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13" fillId="5" borderId="6" xfId="2" applyNumberFormat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4" fontId="18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66" fontId="13" fillId="2" borderId="5" xfId="0" quotePrefix="1" applyNumberFormat="1" applyFont="1" applyFill="1" applyBorder="1" applyAlignment="1">
      <alignment horizontal="center" vertical="center" wrapText="1"/>
    </xf>
    <xf numFmtId="49" fontId="29" fillId="2" borderId="6" xfId="2" applyNumberFormat="1" applyFont="1" applyFill="1" applyBorder="1" applyAlignment="1">
      <alignment horizontal="center" vertical="center" wrapText="1"/>
    </xf>
    <xf numFmtId="49" fontId="22" fillId="2" borderId="6" xfId="2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172" fontId="13" fillId="2" borderId="5" xfId="0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173" fontId="8" fillId="2" borderId="5" xfId="0" applyNumberFormat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2" fillId="2" borderId="6" xfId="2" applyNumberForma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4" fontId="5" fillId="0" borderId="6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3" fillId="3" borderId="6" xfId="2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14" fontId="8" fillId="5" borderId="5" xfId="0" applyNumberFormat="1" applyFont="1" applyFill="1" applyBorder="1" applyAlignment="1">
      <alignment horizontal="center" vertical="center" wrapText="1"/>
    </xf>
    <xf numFmtId="44" fontId="8" fillId="5" borderId="5" xfId="0" applyNumberFormat="1" applyFont="1" applyFill="1" applyBorder="1" applyAlignment="1">
      <alignment vertical="center" wrapText="1"/>
    </xf>
    <xf numFmtId="17" fontId="13" fillId="5" borderId="6" xfId="1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49" fontId="18" fillId="5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9" fontId="5" fillId="2" borderId="6" xfId="0" applyNumberFormat="1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9" fontId="2" fillId="2" borderId="6" xfId="2" applyNumberForma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49" fontId="8" fillId="5" borderId="6" xfId="0" quotePrefix="1" applyNumberFormat="1" applyFont="1" applyFill="1" applyBorder="1" applyAlignment="1">
      <alignment horizontal="center" vertical="center" wrapText="1"/>
    </xf>
  </cellXfs>
  <cellStyles count="4">
    <cellStyle name="Collegamento ipertestuale" xfId="2" builtinId="8"/>
    <cellStyle name="Migliaia" xfId="3" builtinId="3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evaitalia@pec.tevacert.it" TargetMode="External"/><Relationship Id="rId671" Type="http://schemas.openxmlformats.org/officeDocument/2006/relationships/hyperlink" Target="mailto:POLIFARMA_UORE@LEGALMAIL.IT" TargetMode="External"/><Relationship Id="rId769" Type="http://schemas.openxmlformats.org/officeDocument/2006/relationships/hyperlink" Target="mailto:garepfizer@pec.it" TargetMode="External"/><Relationship Id="rId21" Type="http://schemas.openxmlformats.org/officeDocument/2006/relationships/hyperlink" Target="mailto:organonitaliasrl@pec.it" TargetMode="External"/><Relationship Id="rId324" Type="http://schemas.openxmlformats.org/officeDocument/2006/relationships/hyperlink" Target="mailto:unipharma@pec.unipharmapec.it" TargetMode="External"/><Relationship Id="rId531" Type="http://schemas.openxmlformats.org/officeDocument/2006/relationships/hyperlink" Target="mailto:UFFICIOGARE.PHARMA@ROCHE.LEGALMAIL.IT" TargetMode="External"/><Relationship Id="rId629" Type="http://schemas.openxmlformats.org/officeDocument/2006/relationships/hyperlink" Target="mailto:medacpharma@pec.it" TargetMode="External"/><Relationship Id="rId170" Type="http://schemas.openxmlformats.org/officeDocument/2006/relationships/hyperlink" Target="mailto:rochepharma@legalmail.it" TargetMode="External"/><Relationship Id="rId836" Type="http://schemas.openxmlformats.org/officeDocument/2006/relationships/hyperlink" Target="mailto:GARESANDOZ@LEGALMAIL.IT" TargetMode="External"/><Relationship Id="rId268" Type="http://schemas.openxmlformats.org/officeDocument/2006/relationships/hyperlink" Target="mailto:ufficiogarecslbehring@legalmail.it" TargetMode="External"/><Relationship Id="rId475" Type="http://schemas.openxmlformats.org/officeDocument/2006/relationships/hyperlink" Target="mailto:gare.ucb@legalmail.it" TargetMode="External"/><Relationship Id="rId682" Type="http://schemas.openxmlformats.org/officeDocument/2006/relationships/hyperlink" Target="mailto:ottopharma@legalmail.it" TargetMode="External"/><Relationship Id="rId32" Type="http://schemas.openxmlformats.org/officeDocument/2006/relationships/hyperlink" Target="mailto:ibsaitalia@pec.it" TargetMode="External"/><Relationship Id="rId128" Type="http://schemas.openxmlformats.org/officeDocument/2006/relationships/hyperlink" Target="mailto:MYLAN.GARE@LEGALMAIL.IT" TargetMode="External"/><Relationship Id="rId335" Type="http://schemas.openxmlformats.org/officeDocument/2006/relationships/hyperlink" Target="mailto:unipharma@pec.unipharmapec.it" TargetMode="External"/><Relationship Id="rId542" Type="http://schemas.openxmlformats.org/officeDocument/2006/relationships/hyperlink" Target="mailto:garesanofi@pec.it" TargetMode="External"/><Relationship Id="rId181" Type="http://schemas.openxmlformats.org/officeDocument/2006/relationships/hyperlink" Target="mailto:info@pec.avaspharma.com" TargetMode="External"/><Relationship Id="rId402" Type="http://schemas.openxmlformats.org/officeDocument/2006/relationships/hyperlink" Target="mailto:corzamedical@pec-legal.it" TargetMode="External"/><Relationship Id="rId847" Type="http://schemas.openxmlformats.org/officeDocument/2006/relationships/hyperlink" Target="mailto:GARESANDOZ@LEGALMAIL.IT" TargetMode="External"/><Relationship Id="rId279" Type="http://schemas.openxmlformats.org/officeDocument/2006/relationships/hyperlink" Target="mailto:princeps@pec.it" TargetMode="External"/><Relationship Id="rId486" Type="http://schemas.openxmlformats.org/officeDocument/2006/relationships/hyperlink" Target="mailto:medacpharma@pec.it" TargetMode="External"/><Relationship Id="rId693" Type="http://schemas.openxmlformats.org/officeDocument/2006/relationships/hyperlink" Target="mailto:tevaitalia@pec.tevacert.it" TargetMode="External"/><Relationship Id="rId707" Type="http://schemas.openxmlformats.org/officeDocument/2006/relationships/hyperlink" Target="mailto:MYLAN.GARE@LEGALMAIL.IT" TargetMode="External"/><Relationship Id="rId43" Type="http://schemas.openxmlformats.org/officeDocument/2006/relationships/hyperlink" Target="mailto:ipsen@legalmail.it" TargetMode="External"/><Relationship Id="rId139" Type="http://schemas.openxmlformats.org/officeDocument/2006/relationships/hyperlink" Target="mailto:scfm.aid@postacert.difesa.it" TargetMode="External"/><Relationship Id="rId346" Type="http://schemas.openxmlformats.org/officeDocument/2006/relationships/hyperlink" Target="mailto:teofarma@pec.it" TargetMode="External"/><Relationship Id="rId553" Type="http://schemas.openxmlformats.org/officeDocument/2006/relationships/hyperlink" Target="mailto:info@pec.avaspharma.com" TargetMode="External"/><Relationship Id="rId760" Type="http://schemas.openxmlformats.org/officeDocument/2006/relationships/hyperlink" Target="mailto:garepfizer@pec.it" TargetMode="External"/><Relationship Id="rId192" Type="http://schemas.openxmlformats.org/officeDocument/2006/relationships/hyperlink" Target="mailto:grifolsgare@pec.trustedmail.intesa.it" TargetMode="External"/><Relationship Id="rId206" Type="http://schemas.openxmlformats.org/officeDocument/2006/relationships/hyperlink" Target="mailto:ottopharma@legalmail.it" TargetMode="External"/><Relationship Id="rId413" Type="http://schemas.openxmlformats.org/officeDocument/2006/relationships/hyperlink" Target="mailto:ottopharma@legalmail.it" TargetMode="External"/><Relationship Id="rId858" Type="http://schemas.openxmlformats.org/officeDocument/2006/relationships/printerSettings" Target="../printerSettings/printerSettings1.bin"/><Relationship Id="rId497" Type="http://schemas.openxmlformats.org/officeDocument/2006/relationships/hyperlink" Target="mailto:garenovartisfarma@legalmail.it" TargetMode="External"/><Relationship Id="rId620" Type="http://schemas.openxmlformats.org/officeDocument/2006/relationships/hyperlink" Target="mailto:Servizio_clienti_acraf@pec.angelini.it" TargetMode="External"/><Relationship Id="rId718" Type="http://schemas.openxmlformats.org/officeDocument/2006/relationships/hyperlink" Target="mailto:info@pec.avaspharma.com" TargetMode="External"/><Relationship Id="rId357" Type="http://schemas.openxmlformats.org/officeDocument/2006/relationships/hyperlink" Target="mailto:astrazeneca@pec.astrazeneca.it" TargetMode="External"/><Relationship Id="rId54" Type="http://schemas.openxmlformats.org/officeDocument/2006/relationships/hyperlink" Target="mailto:neogenmk@arubapec.it" TargetMode="External"/><Relationship Id="rId217" Type="http://schemas.openxmlformats.org/officeDocument/2006/relationships/hyperlink" Target="mailto:s.buxon@biocodex.fr" TargetMode="External"/><Relationship Id="rId564" Type="http://schemas.openxmlformats.org/officeDocument/2006/relationships/hyperlink" Target="mailto:gare-ordini@pec.italfarmaco.com" TargetMode="External"/><Relationship Id="rId771" Type="http://schemas.openxmlformats.org/officeDocument/2006/relationships/hyperlink" Target="mailto:garepfizer@pec.it" TargetMode="External"/><Relationship Id="rId424" Type="http://schemas.openxmlformats.org/officeDocument/2006/relationships/hyperlink" Target="mailto:MYLAN.GARE@LEGALMAIL.IT" TargetMode="External"/><Relationship Id="rId631" Type="http://schemas.openxmlformats.org/officeDocument/2006/relationships/hyperlink" Target="mailto:astellaspharmaspa@legalmail.it" TargetMode="External"/><Relationship Id="rId729" Type="http://schemas.openxmlformats.org/officeDocument/2006/relationships/hyperlink" Target="mailto:farminternaz@pec.it" TargetMode="External"/><Relationship Id="rId270" Type="http://schemas.openxmlformats.org/officeDocument/2006/relationships/hyperlink" Target="mailto:neupharma@pec.fastmail.it" TargetMode="External"/><Relationship Id="rId65" Type="http://schemas.openxmlformats.org/officeDocument/2006/relationships/hyperlink" Target="mailto:gare_lilly@actaliscertymail.it" TargetMode="External"/><Relationship Id="rId130" Type="http://schemas.openxmlformats.org/officeDocument/2006/relationships/hyperlink" Target="mailto:contabilita@pec.sm-monico.it" TargetMode="External"/><Relationship Id="rId368" Type="http://schemas.openxmlformats.org/officeDocument/2006/relationships/hyperlink" Target="mailto:ottopharma@legalmail.it" TargetMode="External"/><Relationship Id="rId575" Type="http://schemas.openxmlformats.org/officeDocument/2006/relationships/hyperlink" Target="mailto:gare.biogen@pec.it" TargetMode="External"/><Relationship Id="rId782" Type="http://schemas.openxmlformats.org/officeDocument/2006/relationships/hyperlink" Target="mailto:garepfizer@pec.it" TargetMode="External"/><Relationship Id="rId228" Type="http://schemas.openxmlformats.org/officeDocument/2006/relationships/hyperlink" Target="mailto:ottopharma@legalmail.it" TargetMode="External"/><Relationship Id="rId435" Type="http://schemas.openxmlformats.org/officeDocument/2006/relationships/hyperlink" Target="mailto:tevaitalia@pec.tevacert.it" TargetMode="External"/><Relationship Id="rId642" Type="http://schemas.openxmlformats.org/officeDocument/2006/relationships/hyperlink" Target="mailto:unipharma@pec.unipharmapec.it" TargetMode="External"/><Relationship Id="rId281" Type="http://schemas.openxmlformats.org/officeDocument/2006/relationships/hyperlink" Target="mailto:ufficiogare@amgen.com" TargetMode="External"/><Relationship Id="rId502" Type="http://schemas.openxmlformats.org/officeDocument/2006/relationships/hyperlink" Target="mailto:10905@pec.federfarma.it" TargetMode="External"/><Relationship Id="rId76" Type="http://schemas.openxmlformats.org/officeDocument/2006/relationships/hyperlink" Target="mailto:unipharma@pec.unipharmapec.it" TargetMode="External"/><Relationship Id="rId141" Type="http://schemas.openxmlformats.org/officeDocument/2006/relationships/hyperlink" Target="mailto:gwpharmaitalysrl@pec.it" TargetMode="External"/><Relationship Id="rId379" Type="http://schemas.openxmlformats.org/officeDocument/2006/relationships/hyperlink" Target="mailto:alloga@legalmail.it" TargetMode="External"/><Relationship Id="rId586" Type="http://schemas.openxmlformats.org/officeDocument/2006/relationships/hyperlink" Target="mailto:amministrazione@pec.brunofarmaceutici.it" TargetMode="External"/><Relationship Id="rId793" Type="http://schemas.openxmlformats.org/officeDocument/2006/relationships/hyperlink" Target="mailto:gare-ordini@pec.italfarmaco.com" TargetMode="External"/><Relationship Id="rId807" Type="http://schemas.openxmlformats.org/officeDocument/2006/relationships/hyperlink" Target="mailto:molteni.farmaceutici@legalmail.it" TargetMode="External"/><Relationship Id="rId7" Type="http://schemas.openxmlformats.org/officeDocument/2006/relationships/hyperlink" Target="mailto:novaargentia@legalmail.it" TargetMode="External"/><Relationship Id="rId239" Type="http://schemas.openxmlformats.org/officeDocument/2006/relationships/hyperlink" Target="mailto:MYLAN.GARE@LEGALMAIL.IT" TargetMode="External"/><Relationship Id="rId446" Type="http://schemas.openxmlformats.org/officeDocument/2006/relationships/hyperlink" Target="mailto:valeas@pec.valeas.it" TargetMode="External"/><Relationship Id="rId653" Type="http://schemas.openxmlformats.org/officeDocument/2006/relationships/hyperlink" Target="mailto:aurobindo@legalmail.it" TargetMode="External"/><Relationship Id="rId292" Type="http://schemas.openxmlformats.org/officeDocument/2006/relationships/hyperlink" Target="mailto:TENDER-IT@FKI-SRL.LEGALMAIL.IT" TargetMode="External"/><Relationship Id="rId306" Type="http://schemas.openxmlformats.org/officeDocument/2006/relationships/hyperlink" Target="mailto:gare-ordini@pec.italfarmaco.com" TargetMode="External"/><Relationship Id="rId87" Type="http://schemas.openxmlformats.org/officeDocument/2006/relationships/hyperlink" Target="mailto:bms.italia@cert.bms.com" TargetMode="External"/><Relationship Id="rId513" Type="http://schemas.openxmlformats.org/officeDocument/2006/relationships/hyperlink" Target="mailto:tevaitalia@pec.tevacert.it" TargetMode="External"/><Relationship Id="rId597" Type="http://schemas.openxmlformats.org/officeDocument/2006/relationships/hyperlink" Target="mailto:organonitaliasrl@pec.it" TargetMode="External"/><Relationship Id="rId720" Type="http://schemas.openxmlformats.org/officeDocument/2006/relationships/hyperlink" Target="mailto:dl@pec.fidiapharmapec.it" TargetMode="External"/><Relationship Id="rId818" Type="http://schemas.openxmlformats.org/officeDocument/2006/relationships/hyperlink" Target="mailto:garesanofi@pec.it" TargetMode="External"/><Relationship Id="rId152" Type="http://schemas.openxmlformats.org/officeDocument/2006/relationships/hyperlink" Target="mailto:gare-ordini@pec.italfarmaco.com" TargetMode="External"/><Relationship Id="rId457" Type="http://schemas.openxmlformats.org/officeDocument/2006/relationships/hyperlink" Target="mailto:amministrazione@cert.bioindustria.it" TargetMode="External"/><Relationship Id="rId664" Type="http://schemas.openxmlformats.org/officeDocument/2006/relationships/hyperlink" Target="mailto:salfspa@legalmail.it" TargetMode="External"/><Relationship Id="rId14" Type="http://schemas.openxmlformats.org/officeDocument/2006/relationships/hyperlink" Target="mailto:shionogi-ufficiogare@legalmail.it" TargetMode="External"/><Relationship Id="rId317" Type="http://schemas.openxmlformats.org/officeDocument/2006/relationships/hyperlink" Target="mailto:garesanofi@pec.it" TargetMode="External"/><Relationship Id="rId524" Type="http://schemas.openxmlformats.org/officeDocument/2006/relationships/hyperlink" Target="mailto:INCA@PEC.INCA-PHARM.IT" TargetMode="External"/><Relationship Id="rId731" Type="http://schemas.openxmlformats.org/officeDocument/2006/relationships/hyperlink" Target="mailto:farminternaz@pec.it" TargetMode="External"/><Relationship Id="rId98" Type="http://schemas.openxmlformats.org/officeDocument/2006/relationships/hyperlink" Target="mailto:euromed.srl@pec.it" TargetMode="External"/><Relationship Id="rId163" Type="http://schemas.openxmlformats.org/officeDocument/2006/relationships/hyperlink" Target="mailto:gare.ucb@legalmail.it" TargetMode="External"/><Relationship Id="rId370" Type="http://schemas.openxmlformats.org/officeDocument/2006/relationships/hyperlink" Target="mailto:garejc@actaliscertymail.it" TargetMode="External"/><Relationship Id="rId829" Type="http://schemas.openxmlformats.org/officeDocument/2006/relationships/hyperlink" Target="mailto:GARE.CARLOERBAREAGENTS@PEC.IT" TargetMode="External"/><Relationship Id="rId230" Type="http://schemas.openxmlformats.org/officeDocument/2006/relationships/hyperlink" Target="mailto:MYLAN.GARE@LEGALMAIL.IT" TargetMode="External"/><Relationship Id="rId468" Type="http://schemas.openxmlformats.org/officeDocument/2006/relationships/hyperlink" Target="mailto:tevaitalia@pec.tevacert.it" TargetMode="External"/><Relationship Id="rId675" Type="http://schemas.openxmlformats.org/officeDocument/2006/relationships/hyperlink" Target="mailto:itcfarmasrl@legalmail.it" TargetMode="External"/><Relationship Id="rId25" Type="http://schemas.openxmlformats.org/officeDocument/2006/relationships/hyperlink" Target="mailto:valeas@pec.valeas.it" TargetMode="External"/><Relationship Id="rId328" Type="http://schemas.openxmlformats.org/officeDocument/2006/relationships/hyperlink" Target="mailto:GARE.SUNPHARMA@PEC.IT" TargetMode="External"/><Relationship Id="rId535" Type="http://schemas.openxmlformats.org/officeDocument/2006/relationships/hyperlink" Target="mailto:garejc@actaliscertymail.it" TargetMode="External"/><Relationship Id="rId742" Type="http://schemas.openxmlformats.org/officeDocument/2006/relationships/hyperlink" Target="mailto:piamfarmaceutici@legalmail.it" TargetMode="External"/><Relationship Id="rId174" Type="http://schemas.openxmlformats.org/officeDocument/2006/relationships/hyperlink" Target="mailto:MYLAN.GARE@LEGALMAIL.IT" TargetMode="External"/><Relationship Id="rId381" Type="http://schemas.openxmlformats.org/officeDocument/2006/relationships/hyperlink" Target="mailto:shionogi-ufficiogare@legalmail.it" TargetMode="External"/><Relationship Id="rId602" Type="http://schemas.openxmlformats.org/officeDocument/2006/relationships/hyperlink" Target="mailto:ufficiogarenovonordisk@pec.it" TargetMode="External"/><Relationship Id="rId241" Type="http://schemas.openxmlformats.org/officeDocument/2006/relationships/hyperlink" Target="mailto:customerservice.otsuka@legalmail.it" TargetMode="External"/><Relationship Id="rId479" Type="http://schemas.openxmlformats.org/officeDocument/2006/relationships/hyperlink" Target="mailto:salfspa@legalmail.it" TargetMode="External"/><Relationship Id="rId686" Type="http://schemas.openxmlformats.org/officeDocument/2006/relationships/hyperlink" Target="mailto:unipharma@pec.unipharmapec.it" TargetMode="External"/><Relationship Id="rId36" Type="http://schemas.openxmlformats.org/officeDocument/2006/relationships/hyperlink" Target="mailto:richencortexeurope@pec.it" TargetMode="External"/><Relationship Id="rId339" Type="http://schemas.openxmlformats.org/officeDocument/2006/relationships/hyperlink" Target="mailto:MYLAN.GARE@LEGALMAIL.IT" TargetMode="External"/><Relationship Id="rId546" Type="http://schemas.openxmlformats.org/officeDocument/2006/relationships/hyperlink" Target="mailto:garenovartisfarma@legalmail.it" TargetMode="External"/><Relationship Id="rId753" Type="http://schemas.openxmlformats.org/officeDocument/2006/relationships/hyperlink" Target="mailto:molteni.farmaceutici@legalmail.it" TargetMode="External"/><Relationship Id="rId101" Type="http://schemas.openxmlformats.org/officeDocument/2006/relationships/hyperlink" Target="mailto:TENDER-IT@FKI-SRL.LEGALMAIL.IT" TargetMode="External"/><Relationship Id="rId185" Type="http://schemas.openxmlformats.org/officeDocument/2006/relationships/hyperlink" Target="mailto:amministrazione@pecallergan.com" TargetMode="External"/><Relationship Id="rId406" Type="http://schemas.openxmlformats.org/officeDocument/2006/relationships/hyperlink" Target="mailto:garesanofi@pec.it" TargetMode="External"/><Relationship Id="rId392" Type="http://schemas.openxmlformats.org/officeDocument/2006/relationships/hyperlink" Target="mailto:DEAKOS@MAILTEW.IT" TargetMode="External"/><Relationship Id="rId613" Type="http://schemas.openxmlformats.org/officeDocument/2006/relationships/hyperlink" Target="mailto:ufficiogaregilead@legalmail.it" TargetMode="External"/><Relationship Id="rId697" Type="http://schemas.openxmlformats.org/officeDocument/2006/relationships/hyperlink" Target="mailto:tevaitalia@pec.tevacert.it" TargetMode="External"/><Relationship Id="rId820" Type="http://schemas.openxmlformats.org/officeDocument/2006/relationships/hyperlink" Target="mailto:ufficiogarenovonordisk@pec.it" TargetMode="External"/><Relationship Id="rId252" Type="http://schemas.openxmlformats.org/officeDocument/2006/relationships/hyperlink" Target="mailto:chiesiitalia@legalmail.it" TargetMode="External"/><Relationship Id="rId47" Type="http://schemas.openxmlformats.org/officeDocument/2006/relationships/hyperlink" Target="mailto:ferringspa@legalmail.it" TargetMode="External"/><Relationship Id="rId112" Type="http://schemas.openxmlformats.org/officeDocument/2006/relationships/hyperlink" Target="mailto:garesanofi@pec.it" TargetMode="External"/><Relationship Id="rId557" Type="http://schemas.openxmlformats.org/officeDocument/2006/relationships/hyperlink" Target="mailto:EVERPHARMAITALIASRL@PEC.IT" TargetMode="External"/><Relationship Id="rId764" Type="http://schemas.openxmlformats.org/officeDocument/2006/relationships/hyperlink" Target="mailto:garepfizer@pec.it" TargetMode="External"/><Relationship Id="rId196" Type="http://schemas.openxmlformats.org/officeDocument/2006/relationships/hyperlink" Target="mailto:scfm.aid@postacert.difesa.it" TargetMode="External"/><Relationship Id="rId417" Type="http://schemas.openxmlformats.org/officeDocument/2006/relationships/hyperlink" Target="mailto:euromed.srl@pec.it" TargetMode="External"/><Relationship Id="rId624" Type="http://schemas.openxmlformats.org/officeDocument/2006/relationships/hyperlink" Target="mailto:medi-italiabologna@pec.it" TargetMode="External"/><Relationship Id="rId831" Type="http://schemas.openxmlformats.org/officeDocument/2006/relationships/hyperlink" Target="mailto:garenovartisfarma@legalmail.it" TargetMode="External"/><Relationship Id="rId263" Type="http://schemas.openxmlformats.org/officeDocument/2006/relationships/hyperlink" Target="mailto:astrazeneca@pec.astrazeneca.it" TargetMode="External"/><Relationship Id="rId470" Type="http://schemas.openxmlformats.org/officeDocument/2006/relationships/hyperlink" Target="mailto:ufficiogarecslbehring@legalmail.it" TargetMode="External"/><Relationship Id="rId58" Type="http://schemas.openxmlformats.org/officeDocument/2006/relationships/hyperlink" Target="mailto:contact.pharma@juvise.com" TargetMode="External"/><Relationship Id="rId123" Type="http://schemas.openxmlformats.org/officeDocument/2006/relationships/hyperlink" Target="mailto:gehcsrl@legalmail.it" TargetMode="External"/><Relationship Id="rId330" Type="http://schemas.openxmlformats.org/officeDocument/2006/relationships/hyperlink" Target="mailto:amministrazione.celgene@pec.it" TargetMode="External"/><Relationship Id="rId568" Type="http://schemas.openxmlformats.org/officeDocument/2006/relationships/hyperlink" Target="mailto:ottopharma@legalmail.it" TargetMode="External"/><Relationship Id="rId775" Type="http://schemas.openxmlformats.org/officeDocument/2006/relationships/hyperlink" Target="mailto:garepfizer@pec.it" TargetMode="External"/><Relationship Id="rId428" Type="http://schemas.openxmlformats.org/officeDocument/2006/relationships/hyperlink" Target="mailto:10905@pec.federfarma.it" TargetMode="External"/><Relationship Id="rId635" Type="http://schemas.openxmlformats.org/officeDocument/2006/relationships/hyperlink" Target="mailto:aurobindo@legalmail.it" TargetMode="External"/><Relationship Id="rId842" Type="http://schemas.openxmlformats.org/officeDocument/2006/relationships/hyperlink" Target="mailto:GARESANDOZ@LEGALMAIL.IT" TargetMode="External"/><Relationship Id="rId274" Type="http://schemas.openxmlformats.org/officeDocument/2006/relationships/hyperlink" Target="mailto:UFFICIO.APPALTI@PIERREFABREPHARMA.MAILCERT.IT" TargetMode="External"/><Relationship Id="rId481" Type="http://schemas.openxmlformats.org/officeDocument/2006/relationships/hyperlink" Target="mailto:pharmatex@pec.pharmatex.it" TargetMode="External"/><Relationship Id="rId702" Type="http://schemas.openxmlformats.org/officeDocument/2006/relationships/hyperlink" Target="mailto:medacpharma@pec.it" TargetMode="External"/><Relationship Id="rId69" Type="http://schemas.openxmlformats.org/officeDocument/2006/relationships/hyperlink" Target="mailto:jazzhealthcareitalysrl@legalmail.it" TargetMode="External"/><Relationship Id="rId134" Type="http://schemas.openxmlformats.org/officeDocument/2006/relationships/hyperlink" Target="mailto:MYLAN.GARE@LEGALMAIL.IT" TargetMode="External"/><Relationship Id="rId579" Type="http://schemas.openxmlformats.org/officeDocument/2006/relationships/hyperlink" Target="mailto:aurobindo@legalmail.it" TargetMode="External"/><Relationship Id="rId786" Type="http://schemas.openxmlformats.org/officeDocument/2006/relationships/hyperlink" Target="mailto:hikmaitalia@legalmail.it" TargetMode="External"/><Relationship Id="rId341" Type="http://schemas.openxmlformats.org/officeDocument/2006/relationships/hyperlink" Target="mailto:farmalabor@pec.it" TargetMode="External"/><Relationship Id="rId439" Type="http://schemas.openxmlformats.org/officeDocument/2006/relationships/hyperlink" Target="mailto:gare.merckserono@legalmail.it" TargetMode="External"/><Relationship Id="rId646" Type="http://schemas.openxmlformats.org/officeDocument/2006/relationships/hyperlink" Target="mailto:garenovartisfarma@legalmail.it" TargetMode="External"/><Relationship Id="rId201" Type="http://schemas.openxmlformats.org/officeDocument/2006/relationships/hyperlink" Target="mailto:astrazeneca@pec.astrazeneca.it" TargetMode="External"/><Relationship Id="rId285" Type="http://schemas.openxmlformats.org/officeDocument/2006/relationships/hyperlink" Target="mailto:neupharma@pec.fastmail.it" TargetMode="External"/><Relationship Id="rId506" Type="http://schemas.openxmlformats.org/officeDocument/2006/relationships/hyperlink" Target="mailto:unipharma@pec.unipharmapec.it" TargetMode="External"/><Relationship Id="rId853" Type="http://schemas.openxmlformats.org/officeDocument/2006/relationships/hyperlink" Target="mailto:mylan.gare@legalmail.it" TargetMode="External"/><Relationship Id="rId492" Type="http://schemas.openxmlformats.org/officeDocument/2006/relationships/hyperlink" Target="mailto:ottopharma@legalmail.it" TargetMode="External"/><Relationship Id="rId713" Type="http://schemas.openxmlformats.org/officeDocument/2006/relationships/hyperlink" Target="mailto:treelifepharmasrl@pec.it" TargetMode="External"/><Relationship Id="rId797" Type="http://schemas.openxmlformats.org/officeDocument/2006/relationships/hyperlink" Target="mailto:aurobindo@legalmail.it" TargetMode="External"/><Relationship Id="rId145" Type="http://schemas.openxmlformats.org/officeDocument/2006/relationships/hyperlink" Target="mailto:ipsen@legalmail.it" TargetMode="External"/><Relationship Id="rId352" Type="http://schemas.openxmlformats.org/officeDocument/2006/relationships/hyperlink" Target="mailto:bms.italia@cert.bms.com" TargetMode="External"/><Relationship Id="rId212" Type="http://schemas.openxmlformats.org/officeDocument/2006/relationships/hyperlink" Target="mailto:alloga@legalmail.it" TargetMode="External"/><Relationship Id="rId657" Type="http://schemas.openxmlformats.org/officeDocument/2006/relationships/hyperlink" Target="mailto:acrafspa@legalmail.it" TargetMode="External"/><Relationship Id="rId296" Type="http://schemas.openxmlformats.org/officeDocument/2006/relationships/hyperlink" Target="mailto:garebitspa@legalmail.it" TargetMode="External"/><Relationship Id="rId517" Type="http://schemas.openxmlformats.org/officeDocument/2006/relationships/hyperlink" Target="mailto:teofarma@pec.it" TargetMode="External"/><Relationship Id="rId724" Type="http://schemas.openxmlformats.org/officeDocument/2006/relationships/hyperlink" Target="mailto:GAREPREVENTIVI@PEC.APMITALY.IT" TargetMode="External"/><Relationship Id="rId60" Type="http://schemas.openxmlformats.org/officeDocument/2006/relationships/hyperlink" Target="mailto:gloriamedpharma@legalmail.it" TargetMode="External"/><Relationship Id="rId156" Type="http://schemas.openxmlformats.org/officeDocument/2006/relationships/hyperlink" Target="mailto:sobi.srl@legalmail.it" TargetMode="External"/><Relationship Id="rId363" Type="http://schemas.openxmlformats.org/officeDocument/2006/relationships/hyperlink" Target="mailto:neupharma@pec.fastmail.it" TargetMode="External"/><Relationship Id="rId570" Type="http://schemas.openxmlformats.org/officeDocument/2006/relationships/hyperlink" Target="mailto:ibsaitalia@pec.it" TargetMode="External"/><Relationship Id="rId223" Type="http://schemas.openxmlformats.org/officeDocument/2006/relationships/hyperlink" Target="mailto:garenovartisfarma@legalmail.it" TargetMode="External"/><Relationship Id="rId430" Type="http://schemas.openxmlformats.org/officeDocument/2006/relationships/hyperlink" Target="mailto:ibsaitalia@pec.it" TargetMode="External"/><Relationship Id="rId668" Type="http://schemas.openxmlformats.org/officeDocument/2006/relationships/hyperlink" Target="mailto:nordic_pharma_srl@legpec.it&#160;" TargetMode="External"/><Relationship Id="rId18" Type="http://schemas.openxmlformats.org/officeDocument/2006/relationships/hyperlink" Target="mailto:teofarma@pec.it" TargetMode="External"/><Relationship Id="rId528" Type="http://schemas.openxmlformats.org/officeDocument/2006/relationships/hyperlink" Target="mailto:nutriciaitaliaspa@legalmail.it" TargetMode="External"/><Relationship Id="rId735" Type="http://schemas.openxmlformats.org/officeDocument/2006/relationships/hyperlink" Target="mailto:amministrazione@cert.bioindustria.it" TargetMode="External"/><Relationship Id="rId167" Type="http://schemas.openxmlformats.org/officeDocument/2006/relationships/hyperlink" Target="mailto:takeda_italia_rm@pec.it" TargetMode="External"/><Relationship Id="rId374" Type="http://schemas.openxmlformats.org/officeDocument/2006/relationships/hyperlink" Target="mailto:garesanofi@pec.it" TargetMode="External"/><Relationship Id="rId581" Type="http://schemas.openxmlformats.org/officeDocument/2006/relationships/hyperlink" Target="mailto:abbvie@pec.it.abbvie.com" TargetMode="External"/><Relationship Id="rId71" Type="http://schemas.openxmlformats.org/officeDocument/2006/relationships/hyperlink" Target="mailto:unipharma@pec.unipharmapec.it" TargetMode="External"/><Relationship Id="rId234" Type="http://schemas.openxmlformats.org/officeDocument/2006/relationships/hyperlink" Target="mailto:vertexpharmaceuticalsitalysrl@legalmail.it" TargetMode="External"/><Relationship Id="rId679" Type="http://schemas.openxmlformats.org/officeDocument/2006/relationships/hyperlink" Target="mailto:garenovartisfarma@legalmail.it" TargetMode="External"/><Relationship Id="rId802" Type="http://schemas.openxmlformats.org/officeDocument/2006/relationships/hyperlink" Target="mailto:bms.italia@cert.bms.com" TargetMode="External"/><Relationship Id="rId2" Type="http://schemas.openxmlformats.org/officeDocument/2006/relationships/hyperlink" Target="mailto:abbvie@pec.it.abbvie.com" TargetMode="External"/><Relationship Id="rId29" Type="http://schemas.openxmlformats.org/officeDocument/2006/relationships/hyperlink" Target="mailto:ufficiogare.msd@pec.it" TargetMode="External"/><Relationship Id="rId441" Type="http://schemas.openxmlformats.org/officeDocument/2006/relationships/hyperlink" Target="mailto:info@pec.avaspharma.com" TargetMode="External"/><Relationship Id="rId539" Type="http://schemas.openxmlformats.org/officeDocument/2006/relationships/hyperlink" Target="mailto:novaargentia@legalmail.it" TargetMode="External"/><Relationship Id="rId746" Type="http://schemas.openxmlformats.org/officeDocument/2006/relationships/hyperlink" Target="mailto:alfasigmaspa@legalmasil.it" TargetMode="External"/><Relationship Id="rId178" Type="http://schemas.openxmlformats.org/officeDocument/2006/relationships/hyperlink" Target="mailto:takeda_italia_rm@pec.it" TargetMode="External"/><Relationship Id="rId301" Type="http://schemas.openxmlformats.org/officeDocument/2006/relationships/hyperlink" Target="mailto:ufficiogare.msd@pec.it" TargetMode="External"/><Relationship Id="rId82" Type="http://schemas.openxmlformats.org/officeDocument/2006/relationships/hyperlink" Target="mailto:eisaisrl@pec.eisai.it" TargetMode="External"/><Relationship Id="rId385" Type="http://schemas.openxmlformats.org/officeDocument/2006/relationships/hyperlink" Target="mailto:bitspa@legalmail.it" TargetMode="External"/><Relationship Id="rId592" Type="http://schemas.openxmlformats.org/officeDocument/2006/relationships/hyperlink" Target="mailto:baldaccilab.amministrazione@keypec.com" TargetMode="External"/><Relationship Id="rId606" Type="http://schemas.openxmlformats.org/officeDocument/2006/relationships/hyperlink" Target="mailto:codifi@legalmail.it" TargetMode="External"/><Relationship Id="rId813" Type="http://schemas.openxmlformats.org/officeDocument/2006/relationships/hyperlink" Target="mailto:GARE.LEOPHARMA@LEGALMAIL.IT" TargetMode="External"/><Relationship Id="rId245" Type="http://schemas.openxmlformats.org/officeDocument/2006/relationships/hyperlink" Target="mailto:MYLAN.GARE@LEGALMAIL.IT" TargetMode="External"/><Relationship Id="rId452" Type="http://schemas.openxmlformats.org/officeDocument/2006/relationships/hyperlink" Target="mailto:abbvie@pec.it.abbvie.com" TargetMode="External"/><Relationship Id="rId105" Type="http://schemas.openxmlformats.org/officeDocument/2006/relationships/hyperlink" Target="mailto:alloga@legalmail.it" TargetMode="External"/><Relationship Id="rId312" Type="http://schemas.openxmlformats.org/officeDocument/2006/relationships/hyperlink" Target="mailto:garenovartisfarma@legalmail.it" TargetMode="External"/><Relationship Id="rId757" Type="http://schemas.openxmlformats.org/officeDocument/2006/relationships/hyperlink" Target="mailto:piamfarmaceutici@legalmail.it" TargetMode="External"/><Relationship Id="rId93" Type="http://schemas.openxmlformats.org/officeDocument/2006/relationships/hyperlink" Target="mailto:curiumitaly@pec.it" TargetMode="External"/><Relationship Id="rId189" Type="http://schemas.openxmlformats.org/officeDocument/2006/relationships/hyperlink" Target="mailto:ottopharma@legalmail.it" TargetMode="External"/><Relationship Id="rId396" Type="http://schemas.openxmlformats.org/officeDocument/2006/relationships/hyperlink" Target="mailto:info@pec.avaspharma.com" TargetMode="External"/><Relationship Id="rId617" Type="http://schemas.openxmlformats.org/officeDocument/2006/relationships/hyperlink" Target="mailto:UFFICIOGARE.PHARMA@ROCHE.LEGALMAIL.IT" TargetMode="External"/><Relationship Id="rId824" Type="http://schemas.openxmlformats.org/officeDocument/2006/relationships/hyperlink" Target="mailto:contabilita@pec.sm-monico.it" TargetMode="External"/><Relationship Id="rId256" Type="http://schemas.openxmlformats.org/officeDocument/2006/relationships/hyperlink" Target="mailto:santenitaly@legalmail.it" TargetMode="External"/><Relationship Id="rId463" Type="http://schemas.openxmlformats.org/officeDocument/2006/relationships/hyperlink" Target="mailto:garenovartisfarma@legalmail.it" TargetMode="External"/><Relationship Id="rId670" Type="http://schemas.openxmlformats.org/officeDocument/2006/relationships/hyperlink" Target="mailto:piramalitalia@legalmail.it&#160;" TargetMode="External"/><Relationship Id="rId116" Type="http://schemas.openxmlformats.org/officeDocument/2006/relationships/hyperlink" Target="mailto:tevaitalia@pec.tevacert.it" TargetMode="External"/><Relationship Id="rId323" Type="http://schemas.openxmlformats.org/officeDocument/2006/relationships/hyperlink" Target="mailto:unipharma@pec.unipharmapec.it" TargetMode="External"/><Relationship Id="rId530" Type="http://schemas.openxmlformats.org/officeDocument/2006/relationships/hyperlink" Target="mailto:UFFICIOGARE.PHARMA@ROCHE.LEGALMAIL.IT" TargetMode="External"/><Relationship Id="rId768" Type="http://schemas.openxmlformats.org/officeDocument/2006/relationships/hyperlink" Target="mailto:garepfizer@pec.it" TargetMode="External"/><Relationship Id="rId20" Type="http://schemas.openxmlformats.org/officeDocument/2006/relationships/hyperlink" Target="mailto:takeda_italia_rm@pec.it" TargetMode="External"/><Relationship Id="rId628" Type="http://schemas.openxmlformats.org/officeDocument/2006/relationships/hyperlink" Target="mailto:indivioritalia@legalmail.it" TargetMode="External"/><Relationship Id="rId835" Type="http://schemas.openxmlformats.org/officeDocument/2006/relationships/hyperlink" Target="mailto:GARESANDOZ@LEGALMAIL.IT" TargetMode="External"/><Relationship Id="rId267" Type="http://schemas.openxmlformats.org/officeDocument/2006/relationships/hyperlink" Target="mailto:ibsaitalia@pec.it" TargetMode="External"/><Relationship Id="rId474" Type="http://schemas.openxmlformats.org/officeDocument/2006/relationships/hyperlink" Target="mailto:gare-ordini@pec.italfarmaco.com" TargetMode="External"/><Relationship Id="rId127" Type="http://schemas.openxmlformats.org/officeDocument/2006/relationships/hyperlink" Target="mailto:10905@pec.federfarma.it" TargetMode="External"/><Relationship Id="rId681" Type="http://schemas.openxmlformats.org/officeDocument/2006/relationships/hyperlink" Target="mailto:alfasigmaspa@legalmasil.it" TargetMode="External"/><Relationship Id="rId779" Type="http://schemas.openxmlformats.org/officeDocument/2006/relationships/hyperlink" Target="mailto:garepfizer@pec.it" TargetMode="External"/><Relationship Id="rId31" Type="http://schemas.openxmlformats.org/officeDocument/2006/relationships/hyperlink" Target="mailto:amministrazione@cert.bioindustria.it" TargetMode="External"/><Relationship Id="rId334" Type="http://schemas.openxmlformats.org/officeDocument/2006/relationships/hyperlink" Target="mailto:astellaspharmaspa@legalmail.it" TargetMode="External"/><Relationship Id="rId541" Type="http://schemas.openxmlformats.org/officeDocument/2006/relationships/hyperlink" Target="mailto:alfasigmaspa@legalmasil.it" TargetMode="External"/><Relationship Id="rId639" Type="http://schemas.openxmlformats.org/officeDocument/2006/relationships/hyperlink" Target="mailto:ufficiogarecslbehring@legalmail.it" TargetMode="External"/><Relationship Id="rId180" Type="http://schemas.openxmlformats.org/officeDocument/2006/relationships/hyperlink" Target="mailto:abbvie@pec.it.abbvie.com" TargetMode="External"/><Relationship Id="rId278" Type="http://schemas.openxmlformats.org/officeDocument/2006/relationships/hyperlink" Target="mailto:almirall@legalmail.it" TargetMode="External"/><Relationship Id="rId401" Type="http://schemas.openxmlformats.org/officeDocument/2006/relationships/hyperlink" Target="mailto:ottopharma@legalmail.it" TargetMode="External"/><Relationship Id="rId846" Type="http://schemas.openxmlformats.org/officeDocument/2006/relationships/hyperlink" Target="mailto:GARESANDOZ@LEGALMAIL.IT" TargetMode="External"/><Relationship Id="rId485" Type="http://schemas.openxmlformats.org/officeDocument/2006/relationships/hyperlink" Target="mailto:baxterspa@pec.baxter.com" TargetMode="External"/><Relationship Id="rId692" Type="http://schemas.openxmlformats.org/officeDocument/2006/relationships/hyperlink" Target="mailto:GARE.SUNPHARMA@PEC.IT" TargetMode="External"/><Relationship Id="rId706" Type="http://schemas.openxmlformats.org/officeDocument/2006/relationships/hyperlink" Target="mailto:MYLAN.GARE@LEGALMAIL.IT" TargetMode="External"/><Relationship Id="rId42" Type="http://schemas.openxmlformats.org/officeDocument/2006/relationships/hyperlink" Target="mailto:alnylamitalysrl@legalmail.it" TargetMode="External"/><Relationship Id="rId138" Type="http://schemas.openxmlformats.org/officeDocument/2006/relationships/hyperlink" Target="mailto:neupharma@pec.fastmail.it" TargetMode="External"/><Relationship Id="rId345" Type="http://schemas.openxmlformats.org/officeDocument/2006/relationships/hyperlink" Target="mailto:servier@pec.netgrs.it" TargetMode="External"/><Relationship Id="rId552" Type="http://schemas.openxmlformats.org/officeDocument/2006/relationships/hyperlink" Target="mailto:accord-healthcare@pec.it" TargetMode="External"/><Relationship Id="rId191" Type="http://schemas.openxmlformats.org/officeDocument/2006/relationships/hyperlink" Target="mailto:legalerappresentante@bayerspa.legalmail.it" TargetMode="External"/><Relationship Id="rId205" Type="http://schemas.openxmlformats.org/officeDocument/2006/relationships/hyperlink" Target="mailto:ottopharma@legalmail.it" TargetMode="External"/><Relationship Id="rId412" Type="http://schemas.openxmlformats.org/officeDocument/2006/relationships/hyperlink" Target="mailto:bms.italia@cert.bms.com" TargetMode="External"/><Relationship Id="rId857" Type="http://schemas.openxmlformats.org/officeDocument/2006/relationships/hyperlink" Target="mailto:mylan.gare@legalmail.it" TargetMode="External"/><Relationship Id="rId289" Type="http://schemas.openxmlformats.org/officeDocument/2006/relationships/hyperlink" Target="mailto:takeda_italia_rm@pec.it" TargetMode="External"/><Relationship Id="rId496" Type="http://schemas.openxmlformats.org/officeDocument/2006/relationships/hyperlink" Target="mailto:alloga@legalmail.it" TargetMode="External"/><Relationship Id="rId717" Type="http://schemas.openxmlformats.org/officeDocument/2006/relationships/hyperlink" Target="mailto:ARISTO-PHARMA@PEC.IT" TargetMode="External"/><Relationship Id="rId53" Type="http://schemas.openxmlformats.org/officeDocument/2006/relationships/hyperlink" Target="mailto:tevaitalia@pec.tevacert.it" TargetMode="External"/><Relationship Id="rId149" Type="http://schemas.openxmlformats.org/officeDocument/2006/relationships/hyperlink" Target="mailto:tevaitalia@pec.tevacert.it" TargetMode="External"/><Relationship Id="rId356" Type="http://schemas.openxmlformats.org/officeDocument/2006/relationships/hyperlink" Target="mailto:garenovartisfarma@legalmail.it" TargetMode="External"/><Relationship Id="rId563" Type="http://schemas.openxmlformats.org/officeDocument/2006/relationships/hyperlink" Target="mailto:biotest-italia@legalmail.it" TargetMode="External"/><Relationship Id="rId770" Type="http://schemas.openxmlformats.org/officeDocument/2006/relationships/hyperlink" Target="mailto:garepfizer@pec.it" TargetMode="External"/><Relationship Id="rId216" Type="http://schemas.openxmlformats.org/officeDocument/2006/relationships/hyperlink" Target="mailto:euromed.srl@pec.it" TargetMode="External"/><Relationship Id="rId423" Type="http://schemas.openxmlformats.org/officeDocument/2006/relationships/hyperlink" Target="mailto:garejc@actaliscertymail.it" TargetMode="External"/><Relationship Id="rId630" Type="http://schemas.openxmlformats.org/officeDocument/2006/relationships/hyperlink" Target="mailto:dl@pec.fidiapharmapec.it" TargetMode="External"/><Relationship Id="rId728" Type="http://schemas.openxmlformats.org/officeDocument/2006/relationships/hyperlink" Target="mailto:mi@registerpec.it" TargetMode="External"/><Relationship Id="rId64" Type="http://schemas.openxmlformats.org/officeDocument/2006/relationships/hyperlink" Target="mailto:ufficiogare@amgen.com" TargetMode="External"/><Relationship Id="rId367" Type="http://schemas.openxmlformats.org/officeDocument/2006/relationships/hyperlink" Target="mailto:ottopharma@legalmail.it" TargetMode="External"/><Relationship Id="rId574" Type="http://schemas.openxmlformats.org/officeDocument/2006/relationships/hyperlink" Target="mailto:MYLAN.GARE@LEGALMAIL.IT" TargetMode="External"/><Relationship Id="rId227" Type="http://schemas.openxmlformats.org/officeDocument/2006/relationships/hyperlink" Target="mailto:garejc@actaliscertymail.it" TargetMode="External"/><Relationship Id="rId781" Type="http://schemas.openxmlformats.org/officeDocument/2006/relationships/hyperlink" Target="mailto:garepfizer@pec.it" TargetMode="External"/><Relationship Id="rId434" Type="http://schemas.openxmlformats.org/officeDocument/2006/relationships/hyperlink" Target="mailto:ferringspa@legalmail.it" TargetMode="External"/><Relationship Id="rId641" Type="http://schemas.openxmlformats.org/officeDocument/2006/relationships/hyperlink" Target="mailto:sanofi@pec.it" TargetMode="External"/><Relationship Id="rId739" Type="http://schemas.openxmlformats.org/officeDocument/2006/relationships/hyperlink" Target="mailto:farmaceuticidamor@legalmail.it" TargetMode="External"/><Relationship Id="rId280" Type="http://schemas.openxmlformats.org/officeDocument/2006/relationships/hyperlink" Target="mailto:legalerappresentante@bayerspa.legalmail.it" TargetMode="External"/><Relationship Id="rId501" Type="http://schemas.openxmlformats.org/officeDocument/2006/relationships/hyperlink" Target="mailto:amministrazione@pec.brunofarmaceutici.it" TargetMode="External"/><Relationship Id="rId75" Type="http://schemas.openxmlformats.org/officeDocument/2006/relationships/hyperlink" Target="mailto:unipharma@pec.unipharmapec.it" TargetMode="External"/><Relationship Id="rId140" Type="http://schemas.openxmlformats.org/officeDocument/2006/relationships/hyperlink" Target="mailto:codifi@legalmail.it" TargetMode="External"/><Relationship Id="rId378" Type="http://schemas.openxmlformats.org/officeDocument/2006/relationships/hyperlink" Target="mailto:alloga@legalmail.it" TargetMode="External"/><Relationship Id="rId585" Type="http://schemas.openxmlformats.org/officeDocument/2006/relationships/hyperlink" Target="mailto:salfspa@legalmail.it" TargetMode="External"/><Relationship Id="rId792" Type="http://schemas.openxmlformats.org/officeDocument/2006/relationships/hyperlink" Target="mailto:UFFICIOGARE.PHARMA@ROCHE.LEGALMAIL.IT" TargetMode="External"/><Relationship Id="rId806" Type="http://schemas.openxmlformats.org/officeDocument/2006/relationships/hyperlink" Target="mailto:farminternaz@pec.it" TargetMode="External"/><Relationship Id="rId6" Type="http://schemas.openxmlformats.org/officeDocument/2006/relationships/hyperlink" Target="mailto:MYLAN.GARE@LEGALMAIL.IT" TargetMode="External"/><Relationship Id="rId238" Type="http://schemas.openxmlformats.org/officeDocument/2006/relationships/hyperlink" Target="mailto:MYLAN.GARE@LEGALMAIL.IT" TargetMode="External"/><Relationship Id="rId445" Type="http://schemas.openxmlformats.org/officeDocument/2006/relationships/hyperlink" Target="mailto:garesanofi@pec.it" TargetMode="External"/><Relationship Id="rId652" Type="http://schemas.openxmlformats.org/officeDocument/2006/relationships/hyperlink" Target="mailto:UFFICIOGARE@LEGALMAIL.COM" TargetMode="External"/><Relationship Id="rId291" Type="http://schemas.openxmlformats.org/officeDocument/2006/relationships/hyperlink" Target="mailto:garebitspa@legalmail.it" TargetMode="External"/><Relationship Id="rId305" Type="http://schemas.openxmlformats.org/officeDocument/2006/relationships/hyperlink" Target="mailto:bialitalia@legalmail.it" TargetMode="External"/><Relationship Id="rId512" Type="http://schemas.openxmlformats.org/officeDocument/2006/relationships/hyperlink" Target="mailto:gare.biogen@pec.it" TargetMode="External"/><Relationship Id="rId86" Type="http://schemas.openxmlformats.org/officeDocument/2006/relationships/hyperlink" Target="mailto:ufficiogare.msd@pec.it" TargetMode="External"/><Relationship Id="rId151" Type="http://schemas.openxmlformats.org/officeDocument/2006/relationships/hyperlink" Target="mailto:innovapharma@pec.innovapharma.it" TargetMode="External"/><Relationship Id="rId389" Type="http://schemas.openxmlformats.org/officeDocument/2006/relationships/hyperlink" Target="mailto:ottopharma@legalmail.it" TargetMode="External"/><Relationship Id="rId596" Type="http://schemas.openxmlformats.org/officeDocument/2006/relationships/hyperlink" Target="mailto:egspa@legalmail.it" TargetMode="External"/><Relationship Id="rId817" Type="http://schemas.openxmlformats.org/officeDocument/2006/relationships/hyperlink" Target="mailto:info-ibi@pec.it" TargetMode="External"/><Relationship Id="rId249" Type="http://schemas.openxmlformats.org/officeDocument/2006/relationships/hyperlink" Target="mailto:servier@pec.netgrs.it" TargetMode="External"/><Relationship Id="rId456" Type="http://schemas.openxmlformats.org/officeDocument/2006/relationships/hyperlink" Target="mailto:gare.merckserono@legalmail.it" TargetMode="External"/><Relationship Id="rId663" Type="http://schemas.openxmlformats.org/officeDocument/2006/relationships/hyperlink" Target="mailto:dl@pec.fidiapharmapec.it" TargetMode="External"/><Relationship Id="rId13" Type="http://schemas.openxmlformats.org/officeDocument/2006/relationships/hyperlink" Target="mailto:guerbetspa@legalmail.it" TargetMode="External"/><Relationship Id="rId109" Type="http://schemas.openxmlformats.org/officeDocument/2006/relationships/hyperlink" Target="mailto:garesanofi@pec.it" TargetMode="External"/><Relationship Id="rId316" Type="http://schemas.openxmlformats.org/officeDocument/2006/relationships/hyperlink" Target="mailto:tevaitalia@pec.tevacert.it" TargetMode="External"/><Relationship Id="rId523" Type="http://schemas.openxmlformats.org/officeDocument/2006/relationships/hyperlink" Target="mailto:alloga@legalmail.it" TargetMode="External"/><Relationship Id="rId97" Type="http://schemas.openxmlformats.org/officeDocument/2006/relationships/hyperlink" Target="mailto:kyowa.kirin@legalmail.it" TargetMode="External"/><Relationship Id="rId730" Type="http://schemas.openxmlformats.org/officeDocument/2006/relationships/hyperlink" Target="mailto:farminternaz@pec.it" TargetMode="External"/><Relationship Id="rId828" Type="http://schemas.openxmlformats.org/officeDocument/2006/relationships/hyperlink" Target="mailto:hikmaitalia@legalmail.it" TargetMode="External"/><Relationship Id="rId162" Type="http://schemas.openxmlformats.org/officeDocument/2006/relationships/hyperlink" Target="mailto:acrafspa@legalmail.it" TargetMode="External"/><Relationship Id="rId467" Type="http://schemas.openxmlformats.org/officeDocument/2006/relationships/hyperlink" Target="mailto:unipharma@pec.unipharmapec.it" TargetMode="External"/><Relationship Id="rId674" Type="http://schemas.openxmlformats.org/officeDocument/2006/relationships/hyperlink" Target="mailto:aurobindo@legalmail.it" TargetMode="External"/><Relationship Id="rId24" Type="http://schemas.openxmlformats.org/officeDocument/2006/relationships/hyperlink" Target="mailto:itcfarmasrl@legalmail.it" TargetMode="External"/><Relationship Id="rId327" Type="http://schemas.openxmlformats.org/officeDocument/2006/relationships/hyperlink" Target="mailto:GARE.LEOPHARMA@LEGALMAIL.IT" TargetMode="External"/><Relationship Id="rId534" Type="http://schemas.openxmlformats.org/officeDocument/2006/relationships/hyperlink" Target="mailto:garejc@actaliscertymail.it" TargetMode="External"/><Relationship Id="rId741" Type="http://schemas.openxmlformats.org/officeDocument/2006/relationships/hyperlink" Target="mailto:ufficiogare.lundbeck@legalmail.it" TargetMode="External"/><Relationship Id="rId839" Type="http://schemas.openxmlformats.org/officeDocument/2006/relationships/hyperlink" Target="mailto:GARESANDOZ@LEGALMAIL.IT" TargetMode="External"/><Relationship Id="rId173" Type="http://schemas.openxmlformats.org/officeDocument/2006/relationships/hyperlink" Target="mailto:molteni.farmaceutici@legalmail.it" TargetMode="External"/><Relationship Id="rId380" Type="http://schemas.openxmlformats.org/officeDocument/2006/relationships/hyperlink" Target="mailto:MYLAN.GARE@LEGALMAIL.IT" TargetMode="External"/><Relationship Id="rId601" Type="http://schemas.openxmlformats.org/officeDocument/2006/relationships/hyperlink" Target="mailto:ufficiogarecslbehring@legalmail.it" TargetMode="External"/><Relationship Id="rId240" Type="http://schemas.openxmlformats.org/officeDocument/2006/relationships/hyperlink" Target="mailto:ottopharma@legalmail.it" TargetMode="External"/><Relationship Id="rId478" Type="http://schemas.openxmlformats.org/officeDocument/2006/relationships/hyperlink" Target="mailto:abbvie@pec.it.abbvie.com" TargetMode="External"/><Relationship Id="rId685" Type="http://schemas.openxmlformats.org/officeDocument/2006/relationships/hyperlink" Target="mailto:ibnsaviosrl@legalmail.it" TargetMode="External"/><Relationship Id="rId35" Type="http://schemas.openxmlformats.org/officeDocument/2006/relationships/hyperlink" Target="mailto:abbvie@pec.it.abbvie.com" TargetMode="External"/><Relationship Id="rId77" Type="http://schemas.openxmlformats.org/officeDocument/2006/relationships/hyperlink" Target="mailto:unipharma@pec.unipharmapec.it" TargetMode="External"/><Relationship Id="rId100" Type="http://schemas.openxmlformats.org/officeDocument/2006/relationships/hyperlink" Target="mailto:TENDER-IT@FKI-SRL.LEGALMAIL.IT" TargetMode="External"/><Relationship Id="rId282" Type="http://schemas.openxmlformats.org/officeDocument/2006/relationships/hyperlink" Target="mailto:molteni.farmaceutici@legalmail.it" TargetMode="External"/><Relationship Id="rId338" Type="http://schemas.openxmlformats.org/officeDocument/2006/relationships/hyperlink" Target="mailto:abbvie@pec.it.abbvie.com" TargetMode="External"/><Relationship Id="rId503" Type="http://schemas.openxmlformats.org/officeDocument/2006/relationships/hyperlink" Target="mailto:viiv.ufficiogare@pec.it" TargetMode="External"/><Relationship Id="rId545" Type="http://schemas.openxmlformats.org/officeDocument/2006/relationships/hyperlink" Target="mailto:MYLAN.GARE@LEGALMAIL.IT" TargetMode="External"/><Relationship Id="rId587" Type="http://schemas.openxmlformats.org/officeDocument/2006/relationships/hyperlink" Target="mailto:takeda_italia_rm@pec.it" TargetMode="External"/><Relationship Id="rId710" Type="http://schemas.openxmlformats.org/officeDocument/2006/relationships/hyperlink" Target="mailto:salfspa@legalmail.it" TargetMode="External"/><Relationship Id="rId752" Type="http://schemas.openxmlformats.org/officeDocument/2006/relationships/hyperlink" Target="mailto:salfspa@legalmail.it" TargetMode="External"/><Relationship Id="rId808" Type="http://schemas.openxmlformats.org/officeDocument/2006/relationships/hyperlink" Target="mailto:neogenmk@arubapec.it" TargetMode="External"/><Relationship Id="rId8" Type="http://schemas.openxmlformats.org/officeDocument/2006/relationships/hyperlink" Target="mailto:MYLAN.GARE@LEGALMAIL.IT" TargetMode="External"/><Relationship Id="rId142" Type="http://schemas.openxmlformats.org/officeDocument/2006/relationships/hyperlink" Target="mailto:norgine.italy@legalmail.it" TargetMode="External"/><Relationship Id="rId184" Type="http://schemas.openxmlformats.org/officeDocument/2006/relationships/hyperlink" Target="mailto:takeda_italia_rm@pec.it" TargetMode="External"/><Relationship Id="rId391" Type="http://schemas.openxmlformats.org/officeDocument/2006/relationships/hyperlink" Target="mailto:amministrazione.celgene@pec.it" TargetMode="External"/><Relationship Id="rId405" Type="http://schemas.openxmlformats.org/officeDocument/2006/relationships/hyperlink" Target="mailto:gare.ucb@legalmail.it" TargetMode="External"/><Relationship Id="rId447" Type="http://schemas.openxmlformats.org/officeDocument/2006/relationships/hyperlink" Target="mailto:MYLAN.GARE@LEGALMAIL.IT" TargetMode="External"/><Relationship Id="rId612" Type="http://schemas.openxmlformats.org/officeDocument/2006/relationships/hyperlink" Target="mailto:06184490966RI@LEGALMAIL.IT" TargetMode="External"/><Relationship Id="rId794" Type="http://schemas.openxmlformats.org/officeDocument/2006/relationships/hyperlink" Target="mailto:medacpharma@pec.it" TargetMode="External"/><Relationship Id="rId251" Type="http://schemas.openxmlformats.org/officeDocument/2006/relationships/hyperlink" Target="mailto:chiesiitalia@legalmail.it" TargetMode="External"/><Relationship Id="rId489" Type="http://schemas.openxmlformats.org/officeDocument/2006/relationships/hyperlink" Target="mailto:medacpharma@pec.it" TargetMode="External"/><Relationship Id="rId654" Type="http://schemas.openxmlformats.org/officeDocument/2006/relationships/hyperlink" Target="mailto:ipsen@legalmail.it" TargetMode="External"/><Relationship Id="rId696" Type="http://schemas.openxmlformats.org/officeDocument/2006/relationships/hyperlink" Target="mailto:norgine.italy@legalmail.it" TargetMode="External"/><Relationship Id="rId46" Type="http://schemas.openxmlformats.org/officeDocument/2006/relationships/hyperlink" Target="mailto:valeas@pec.valeas.it" TargetMode="External"/><Relationship Id="rId293" Type="http://schemas.openxmlformats.org/officeDocument/2006/relationships/hyperlink" Target="mailto:molteni.farmaceutici@legalmail.it" TargetMode="External"/><Relationship Id="rId307" Type="http://schemas.openxmlformats.org/officeDocument/2006/relationships/hyperlink" Target="mailto:ufficiogareincyte@legalmail.it" TargetMode="External"/><Relationship Id="rId349" Type="http://schemas.openxmlformats.org/officeDocument/2006/relationships/hyperlink" Target="mailto:garenovartisfarma@legalmail.it" TargetMode="External"/><Relationship Id="rId514" Type="http://schemas.openxmlformats.org/officeDocument/2006/relationships/hyperlink" Target="mailto:garesanofi@pec.it" TargetMode="External"/><Relationship Id="rId556" Type="http://schemas.openxmlformats.org/officeDocument/2006/relationships/hyperlink" Target="mailto:unipharma@pec.unipharmapec.it" TargetMode="External"/><Relationship Id="rId721" Type="http://schemas.openxmlformats.org/officeDocument/2006/relationships/hyperlink" Target="mailto:MYLAN.GARE@LEGALMAIL.IT" TargetMode="External"/><Relationship Id="rId763" Type="http://schemas.openxmlformats.org/officeDocument/2006/relationships/hyperlink" Target="mailto:garepfizer@pec.it" TargetMode="External"/><Relationship Id="rId88" Type="http://schemas.openxmlformats.org/officeDocument/2006/relationships/hyperlink" Target="mailto:intercept@pec.it" TargetMode="External"/><Relationship Id="rId111" Type="http://schemas.openxmlformats.org/officeDocument/2006/relationships/hyperlink" Target="mailto:garesanofi@pec.it" TargetMode="External"/><Relationship Id="rId153" Type="http://schemas.openxmlformats.org/officeDocument/2006/relationships/hyperlink" Target="mailto:kedrion@pec.it" TargetMode="External"/><Relationship Id="rId195" Type="http://schemas.openxmlformats.org/officeDocument/2006/relationships/hyperlink" Target="mailto:MYLAN.GARE@LEGALMAIL.IT" TargetMode="External"/><Relationship Id="rId209" Type="http://schemas.openxmlformats.org/officeDocument/2006/relationships/hyperlink" Target="mailto:medacpharma@pec.it" TargetMode="External"/><Relationship Id="rId360" Type="http://schemas.openxmlformats.org/officeDocument/2006/relationships/hyperlink" Target="mailto:neogenmk@arubapec.it" TargetMode="External"/><Relationship Id="rId416" Type="http://schemas.openxmlformats.org/officeDocument/2006/relationships/hyperlink" Target="mailto:profarmasrls@pec.it" TargetMode="External"/><Relationship Id="rId598" Type="http://schemas.openxmlformats.org/officeDocument/2006/relationships/hyperlink" Target="mailto:alfasigmaspa@legalmasil.it" TargetMode="External"/><Relationship Id="rId819" Type="http://schemas.openxmlformats.org/officeDocument/2006/relationships/hyperlink" Target="mailto:amministrazione@cert.bioindustria.it" TargetMode="External"/><Relationship Id="rId220" Type="http://schemas.openxmlformats.org/officeDocument/2006/relationships/hyperlink" Target="mailto:neupharma@pec.fastmail.it" TargetMode="External"/><Relationship Id="rId458" Type="http://schemas.openxmlformats.org/officeDocument/2006/relationships/hyperlink" Target="mailto:bms.italia@cert.bms.com" TargetMode="External"/><Relationship Id="rId623" Type="http://schemas.openxmlformats.org/officeDocument/2006/relationships/hyperlink" Target="mailto:hikmaitalia@legalmail.it" TargetMode="External"/><Relationship Id="rId665" Type="http://schemas.openxmlformats.org/officeDocument/2006/relationships/hyperlink" Target="mailto:garesanofi@pec.it" TargetMode="External"/><Relationship Id="rId830" Type="http://schemas.openxmlformats.org/officeDocument/2006/relationships/hyperlink" Target="mailto:garenovartisfarma@legalmail.it" TargetMode="External"/><Relationship Id="rId15" Type="http://schemas.openxmlformats.org/officeDocument/2006/relationships/hyperlink" Target="mailto:biotest-italia@legalmail.it" TargetMode="External"/><Relationship Id="rId57" Type="http://schemas.openxmlformats.org/officeDocument/2006/relationships/hyperlink" Target="mailto:tevaitalia@pec.tevacert.it" TargetMode="External"/><Relationship Id="rId262" Type="http://schemas.openxmlformats.org/officeDocument/2006/relationships/hyperlink" Target="mailto:gare.ucb@legalmail.it" TargetMode="External"/><Relationship Id="rId318" Type="http://schemas.openxmlformats.org/officeDocument/2006/relationships/hyperlink" Target="mailto:gare-ordini@pec.italfarmaco.com" TargetMode="External"/><Relationship Id="rId525" Type="http://schemas.openxmlformats.org/officeDocument/2006/relationships/hyperlink" Target="mailto:accord-healthcare@pec.it" TargetMode="External"/><Relationship Id="rId567" Type="http://schemas.openxmlformats.org/officeDocument/2006/relationships/hyperlink" Target="mailto:tevaitalia@pec.tevacert.it" TargetMode="External"/><Relationship Id="rId732" Type="http://schemas.openxmlformats.org/officeDocument/2006/relationships/hyperlink" Target="mailto:farminternaz@pec.it" TargetMode="External"/><Relationship Id="rId99" Type="http://schemas.openxmlformats.org/officeDocument/2006/relationships/hyperlink" Target="mailto:TENDER-IT@FKI-SRL.LEGALMAIL.IT" TargetMode="External"/><Relationship Id="rId122" Type="http://schemas.openxmlformats.org/officeDocument/2006/relationships/hyperlink" Target="mailto:gehcsrl@legalmail.it" TargetMode="External"/><Relationship Id="rId164" Type="http://schemas.openxmlformats.org/officeDocument/2006/relationships/hyperlink" Target="mailto:contabilita@pec.sm-monico.it" TargetMode="External"/><Relationship Id="rId371" Type="http://schemas.openxmlformats.org/officeDocument/2006/relationships/hyperlink" Target="mailto:garejc@actaliscertymail.it" TargetMode="External"/><Relationship Id="rId774" Type="http://schemas.openxmlformats.org/officeDocument/2006/relationships/hyperlink" Target="mailto:garepfizer@pec.it" TargetMode="External"/><Relationship Id="rId427" Type="http://schemas.openxmlformats.org/officeDocument/2006/relationships/hyperlink" Target="mailto:Servizio_clienti_acraf@pec.angelini.it" TargetMode="External"/><Relationship Id="rId469" Type="http://schemas.openxmlformats.org/officeDocument/2006/relationships/hyperlink" Target="mailto:info@futuramedicinali.it" TargetMode="External"/><Relationship Id="rId634" Type="http://schemas.openxmlformats.org/officeDocument/2006/relationships/hyperlink" Target="mailto:ufficiogaregilead@legalmail.it" TargetMode="External"/><Relationship Id="rId676" Type="http://schemas.openxmlformats.org/officeDocument/2006/relationships/hyperlink" Target="mailto:chiesiitalia@legalmail.it" TargetMode="External"/><Relationship Id="rId841" Type="http://schemas.openxmlformats.org/officeDocument/2006/relationships/hyperlink" Target="mailto:GARESANDOZ@LEGALMAIL.IT" TargetMode="External"/><Relationship Id="rId26" Type="http://schemas.openxmlformats.org/officeDocument/2006/relationships/hyperlink" Target="mailto:bitspa@legalmail.it" TargetMode="External"/><Relationship Id="rId231" Type="http://schemas.openxmlformats.org/officeDocument/2006/relationships/hyperlink" Target="mailto:abbvie@pec.it.abbvie.com" TargetMode="External"/><Relationship Id="rId273" Type="http://schemas.openxmlformats.org/officeDocument/2006/relationships/hyperlink" Target="mailto:GARE.SUNPHARMA@PEC.IT" TargetMode="External"/><Relationship Id="rId329" Type="http://schemas.openxmlformats.org/officeDocument/2006/relationships/hyperlink" Target="mailto:amministrazione@pec.brunofarmaceutici.it" TargetMode="External"/><Relationship Id="rId480" Type="http://schemas.openxmlformats.org/officeDocument/2006/relationships/hyperlink" Target="mailto:MYLAN.GARE@LEGALMAIL.IT" TargetMode="External"/><Relationship Id="rId536" Type="http://schemas.openxmlformats.org/officeDocument/2006/relationships/hyperlink" Target="mailto:tevaitalia@pec.tevacert.it" TargetMode="External"/><Relationship Id="rId701" Type="http://schemas.openxmlformats.org/officeDocument/2006/relationships/hyperlink" Target="mailto:hikmaitalia@legalmail.it" TargetMode="External"/><Relationship Id="rId68" Type="http://schemas.openxmlformats.org/officeDocument/2006/relationships/hyperlink" Target="mailto:contabilita@pec.sm-monico.it" TargetMode="External"/><Relationship Id="rId133" Type="http://schemas.openxmlformats.org/officeDocument/2006/relationships/hyperlink" Target="mailto:MYLAN.GARE@LEGALMAIL.IT" TargetMode="External"/><Relationship Id="rId175" Type="http://schemas.openxmlformats.org/officeDocument/2006/relationships/hyperlink" Target="mailto:chiesiitalia@legalmail.it" TargetMode="External"/><Relationship Id="rId340" Type="http://schemas.openxmlformats.org/officeDocument/2006/relationships/hyperlink" Target="mailto:ibsaitalia@pec.it" TargetMode="External"/><Relationship Id="rId578" Type="http://schemas.openxmlformats.org/officeDocument/2006/relationships/hyperlink" Target="mailto:direzionerrditaly@pec.it" TargetMode="External"/><Relationship Id="rId743" Type="http://schemas.openxmlformats.org/officeDocument/2006/relationships/hyperlink" Target="mailto:molteni.farmaceutici@legalmail.it" TargetMode="External"/><Relationship Id="rId785" Type="http://schemas.openxmlformats.org/officeDocument/2006/relationships/hyperlink" Target="mailto:amministrazione@cert.bioindustria.it" TargetMode="External"/><Relationship Id="rId200" Type="http://schemas.openxmlformats.org/officeDocument/2006/relationships/hyperlink" Target="mailto:amministrazione.celgene@pec.it" TargetMode="External"/><Relationship Id="rId382" Type="http://schemas.openxmlformats.org/officeDocument/2006/relationships/hyperlink" Target="mailto:salfspa@legalmail.it" TargetMode="External"/><Relationship Id="rId438" Type="http://schemas.openxmlformats.org/officeDocument/2006/relationships/hyperlink" Target="mailto:customerservice.otsuka@legalmail.it" TargetMode="External"/><Relationship Id="rId603" Type="http://schemas.openxmlformats.org/officeDocument/2006/relationships/hyperlink" Target="mailto:Servizio_clienti_acraf@pec.angelini.it" TargetMode="External"/><Relationship Id="rId645" Type="http://schemas.openxmlformats.org/officeDocument/2006/relationships/hyperlink" Target="mailto:unipharma@pec.unipharmapec.it" TargetMode="External"/><Relationship Id="rId687" Type="http://schemas.openxmlformats.org/officeDocument/2006/relationships/hyperlink" Target="mailto:edra_spa@pec.it" TargetMode="External"/><Relationship Id="rId810" Type="http://schemas.openxmlformats.org/officeDocument/2006/relationships/hyperlink" Target="mailto:Servizio_clienti_acraf@pec.angelini.it" TargetMode="External"/><Relationship Id="rId852" Type="http://schemas.openxmlformats.org/officeDocument/2006/relationships/hyperlink" Target="mailto:mylan.gare@legalmail.it" TargetMode="External"/><Relationship Id="rId242" Type="http://schemas.openxmlformats.org/officeDocument/2006/relationships/hyperlink" Target="mailto:UFFICIO.APPALTI@PIERREFABREPHARMA.MAILCERT.IT" TargetMode="External"/><Relationship Id="rId284" Type="http://schemas.openxmlformats.org/officeDocument/2006/relationships/hyperlink" Target="mailto:neupharma@pec.fastmail.it" TargetMode="External"/><Relationship Id="rId491" Type="http://schemas.openxmlformats.org/officeDocument/2006/relationships/hyperlink" Target="mailto:garenovartisfarma@legalmail.it" TargetMode="External"/><Relationship Id="rId505" Type="http://schemas.openxmlformats.org/officeDocument/2006/relationships/hyperlink" Target="mailto:k24pharmaceuticals@pec.it" TargetMode="External"/><Relationship Id="rId712" Type="http://schemas.openxmlformats.org/officeDocument/2006/relationships/hyperlink" Target="mailto:gare-ordini@pec.italfarmaco.com" TargetMode="External"/><Relationship Id="rId37" Type="http://schemas.openxmlformats.org/officeDocument/2006/relationships/hyperlink" Target="mailto:chiesiitalia@legalmail.it" TargetMode="External"/><Relationship Id="rId79" Type="http://schemas.openxmlformats.org/officeDocument/2006/relationships/hyperlink" Target="mailto:maxfarmasrl@pec.net" TargetMode="External"/><Relationship Id="rId102" Type="http://schemas.openxmlformats.org/officeDocument/2006/relationships/hyperlink" Target="mailto:TENDER-IT@FKI-SRL.LEGALMAIL.IT" TargetMode="External"/><Relationship Id="rId144" Type="http://schemas.openxmlformats.org/officeDocument/2006/relationships/hyperlink" Target="mailto:ipsen@legalmail.it" TargetMode="External"/><Relationship Id="rId547" Type="http://schemas.openxmlformats.org/officeDocument/2006/relationships/hyperlink" Target="mailto:astellaspharmaspa@legalmail.it" TargetMode="External"/><Relationship Id="rId589" Type="http://schemas.openxmlformats.org/officeDocument/2006/relationships/hyperlink" Target="mailto:ibsaitalia@pec.it" TargetMode="External"/><Relationship Id="rId754" Type="http://schemas.openxmlformats.org/officeDocument/2006/relationships/hyperlink" Target="mailto:viforfresenius@pec.it" TargetMode="External"/><Relationship Id="rId796" Type="http://schemas.openxmlformats.org/officeDocument/2006/relationships/hyperlink" Target="mailto:chiesiitalia@legalmail.it" TargetMode="External"/><Relationship Id="rId90" Type="http://schemas.openxmlformats.org/officeDocument/2006/relationships/hyperlink" Target="mailto:curiumitaly@pec.it" TargetMode="External"/><Relationship Id="rId186" Type="http://schemas.openxmlformats.org/officeDocument/2006/relationships/hyperlink" Target="mailto:viivhealthcare@legalmail.it" TargetMode="External"/><Relationship Id="rId351" Type="http://schemas.openxmlformats.org/officeDocument/2006/relationships/hyperlink" Target="mailto:astrazeneca@pec.astrazeneca.it" TargetMode="External"/><Relationship Id="rId393" Type="http://schemas.openxmlformats.org/officeDocument/2006/relationships/hyperlink" Target="mailto:DEAKOS@MAILTEW.IT" TargetMode="External"/><Relationship Id="rId407" Type="http://schemas.openxmlformats.org/officeDocument/2006/relationships/hyperlink" Target="mailto:garenovartisfarma@legalmail.it" TargetMode="External"/><Relationship Id="rId449" Type="http://schemas.openxmlformats.org/officeDocument/2006/relationships/hyperlink" Target="mailto:GARE.SUNPHARMA@PEC.IT" TargetMode="External"/><Relationship Id="rId614" Type="http://schemas.openxmlformats.org/officeDocument/2006/relationships/hyperlink" Target="mailto:thea@pec.it" TargetMode="External"/><Relationship Id="rId656" Type="http://schemas.openxmlformats.org/officeDocument/2006/relationships/hyperlink" Target="mailto:amministrazione@pec.brunofarmaceutici.it" TargetMode="External"/><Relationship Id="rId821" Type="http://schemas.openxmlformats.org/officeDocument/2006/relationships/hyperlink" Target="mailto:alloga@legalmail.it" TargetMode="External"/><Relationship Id="rId211" Type="http://schemas.openxmlformats.org/officeDocument/2006/relationships/hyperlink" Target="mailto:MYLAN.GARE@LEGALMAIL.IT" TargetMode="External"/><Relationship Id="rId253" Type="http://schemas.openxmlformats.org/officeDocument/2006/relationships/hyperlink" Target="mailto:garebitspa@legalmail.it" TargetMode="External"/><Relationship Id="rId295" Type="http://schemas.openxmlformats.org/officeDocument/2006/relationships/hyperlink" Target="mailto:gare.merckserono@legalmail.it" TargetMode="External"/><Relationship Id="rId309" Type="http://schemas.openxmlformats.org/officeDocument/2006/relationships/hyperlink" Target="mailto:garesanofi@pec.it" TargetMode="External"/><Relationship Id="rId460" Type="http://schemas.openxmlformats.org/officeDocument/2006/relationships/hyperlink" Target="mailto:ottopharma@legalmail.it" TargetMode="External"/><Relationship Id="rId516" Type="http://schemas.openxmlformats.org/officeDocument/2006/relationships/hyperlink" Target="mailto:MYLAN.GARE@LEGALMAIL.IT" TargetMode="External"/><Relationship Id="rId698" Type="http://schemas.openxmlformats.org/officeDocument/2006/relationships/hyperlink" Target="mailto:astrazeneca@pec.astrazeneca.it" TargetMode="External"/><Relationship Id="rId48" Type="http://schemas.openxmlformats.org/officeDocument/2006/relationships/hyperlink" Target="mailto:MYLAN.GARE@LEGALMAIL.IT" TargetMode="External"/><Relationship Id="rId113" Type="http://schemas.openxmlformats.org/officeDocument/2006/relationships/hyperlink" Target="mailto:garesanofi@pec.it" TargetMode="External"/><Relationship Id="rId320" Type="http://schemas.openxmlformats.org/officeDocument/2006/relationships/hyperlink" Target="mailto:pharmanordsrl@legalmail.it" TargetMode="External"/><Relationship Id="rId558" Type="http://schemas.openxmlformats.org/officeDocument/2006/relationships/hyperlink" Target="mailto:SHARPER@PEC.IT" TargetMode="External"/><Relationship Id="rId723" Type="http://schemas.openxmlformats.org/officeDocument/2006/relationships/hyperlink" Target="mailto:TRENDER@PEC.ORIONPHARMAITALIA.IT" TargetMode="External"/><Relationship Id="rId765" Type="http://schemas.openxmlformats.org/officeDocument/2006/relationships/hyperlink" Target="mailto:garepfizer@pec.it" TargetMode="External"/><Relationship Id="rId155" Type="http://schemas.openxmlformats.org/officeDocument/2006/relationships/hyperlink" Target="mailto:baldaccilab.amministrazione@keypec.com" TargetMode="External"/><Relationship Id="rId197" Type="http://schemas.openxmlformats.org/officeDocument/2006/relationships/hyperlink" Target="mailto:alfaintes@pec.it" TargetMode="External"/><Relationship Id="rId362" Type="http://schemas.openxmlformats.org/officeDocument/2006/relationships/hyperlink" Target="mailto:garejc@actaliscertymail.it" TargetMode="External"/><Relationship Id="rId418" Type="http://schemas.openxmlformats.org/officeDocument/2006/relationships/hyperlink" Target="mailto:garenovartisfarma@legalmail.it" TargetMode="External"/><Relationship Id="rId625" Type="http://schemas.openxmlformats.org/officeDocument/2006/relationships/hyperlink" Target="mailto:bioviiix@pec.it" TargetMode="External"/><Relationship Id="rId832" Type="http://schemas.openxmlformats.org/officeDocument/2006/relationships/hyperlink" Target="mailto:garenovartisfarma@legalmail.it" TargetMode="External"/><Relationship Id="rId222" Type="http://schemas.openxmlformats.org/officeDocument/2006/relationships/hyperlink" Target="mailto:abbvie@pec.it.abbvie.com" TargetMode="External"/><Relationship Id="rId264" Type="http://schemas.openxmlformats.org/officeDocument/2006/relationships/hyperlink" Target="mailto:innovapharma@pec.innovapharma.it" TargetMode="External"/><Relationship Id="rId471" Type="http://schemas.openxmlformats.org/officeDocument/2006/relationships/hyperlink" Target="mailto:10905@pec.federfarma.it" TargetMode="External"/><Relationship Id="rId667" Type="http://schemas.openxmlformats.org/officeDocument/2006/relationships/hyperlink" Target="mailto:NEURAXPHARM@PEC.IT" TargetMode="External"/><Relationship Id="rId17" Type="http://schemas.openxmlformats.org/officeDocument/2006/relationships/hyperlink" Target="mailto:garejc@actaliscertymail.it" TargetMode="External"/><Relationship Id="rId59" Type="http://schemas.openxmlformats.org/officeDocument/2006/relationships/hyperlink" Target="mailto:info@pec.avaspharma.com" TargetMode="External"/><Relationship Id="rId124" Type="http://schemas.openxmlformats.org/officeDocument/2006/relationships/hyperlink" Target="mailto:gehcsrl@legalmail.it" TargetMode="External"/><Relationship Id="rId527" Type="http://schemas.openxmlformats.org/officeDocument/2006/relationships/hyperlink" Target="mailto:MYLAN.GARE@LEGALMAIL.IT" TargetMode="External"/><Relationship Id="rId569" Type="http://schemas.openxmlformats.org/officeDocument/2006/relationships/hyperlink" Target="mailto:ufficiogare.msd@pec.it" TargetMode="External"/><Relationship Id="rId734" Type="http://schemas.openxmlformats.org/officeDocument/2006/relationships/hyperlink" Target="mailto:unipharma@pec.unipharmapec.it" TargetMode="External"/><Relationship Id="rId776" Type="http://schemas.openxmlformats.org/officeDocument/2006/relationships/hyperlink" Target="mailto:garepfizer@pec.it" TargetMode="External"/><Relationship Id="rId70" Type="http://schemas.openxmlformats.org/officeDocument/2006/relationships/hyperlink" Target="mailto:accord-healthcare@pec.it" TargetMode="External"/><Relationship Id="rId166" Type="http://schemas.openxmlformats.org/officeDocument/2006/relationships/hyperlink" Target="mailto:UFFICIO.APPALTI@PIERREFABREPHARMA.MAILCERT.IT" TargetMode="External"/><Relationship Id="rId331" Type="http://schemas.openxmlformats.org/officeDocument/2006/relationships/hyperlink" Target="mailto:astellaspharmaspa@legalmail.it" TargetMode="External"/><Relationship Id="rId373" Type="http://schemas.openxmlformats.org/officeDocument/2006/relationships/hyperlink" Target="mailto:garesanofi@pec.it" TargetMode="External"/><Relationship Id="rId429" Type="http://schemas.openxmlformats.org/officeDocument/2006/relationships/hyperlink" Target="mailto:garesanofi@pec.it" TargetMode="External"/><Relationship Id="rId580" Type="http://schemas.openxmlformats.org/officeDocument/2006/relationships/hyperlink" Target="mailto:maxfarmasrl@pec.net" TargetMode="External"/><Relationship Id="rId636" Type="http://schemas.openxmlformats.org/officeDocument/2006/relationships/hyperlink" Target="mailto:10905@pec.federfarma.it" TargetMode="External"/><Relationship Id="rId801" Type="http://schemas.openxmlformats.org/officeDocument/2006/relationships/hyperlink" Target="mailto:piamfarmaceutici@legalmail.it" TargetMode="External"/><Relationship Id="rId1" Type="http://schemas.openxmlformats.org/officeDocument/2006/relationships/hyperlink" Target="mailto:mi@registerpec.it" TargetMode="External"/><Relationship Id="rId233" Type="http://schemas.openxmlformats.org/officeDocument/2006/relationships/hyperlink" Target="mailto:vertexpharmaceuticalsitalysrl@legalmail.it" TargetMode="External"/><Relationship Id="rId440" Type="http://schemas.openxmlformats.org/officeDocument/2006/relationships/hyperlink" Target="mailto:10905@pec.federfarma.it" TargetMode="External"/><Relationship Id="rId678" Type="http://schemas.openxmlformats.org/officeDocument/2006/relationships/hyperlink" Target="mailto:tevaitalia@pec.tevacert.it" TargetMode="External"/><Relationship Id="rId843" Type="http://schemas.openxmlformats.org/officeDocument/2006/relationships/hyperlink" Target="mailto:GARESANDOZ@LEGALMAIL.IT" TargetMode="External"/><Relationship Id="rId28" Type="http://schemas.openxmlformats.org/officeDocument/2006/relationships/hyperlink" Target="mailto:sabi.srl@legalmail.com" TargetMode="External"/><Relationship Id="rId275" Type="http://schemas.openxmlformats.org/officeDocument/2006/relationships/hyperlink" Target="mailto:UFFICIO.APPALTI@PIERREFABREPHARMA.MAILCERT.IT" TargetMode="External"/><Relationship Id="rId300" Type="http://schemas.openxmlformats.org/officeDocument/2006/relationships/hyperlink" Target="mailto:abbvie@pec.it.abbvie.com" TargetMode="External"/><Relationship Id="rId482" Type="http://schemas.openxmlformats.org/officeDocument/2006/relationships/hyperlink" Target="mailto:garejc@actaliscertymail.it" TargetMode="External"/><Relationship Id="rId538" Type="http://schemas.openxmlformats.org/officeDocument/2006/relationships/hyperlink" Target="mailto:salfspa@legalmail.it" TargetMode="External"/><Relationship Id="rId703" Type="http://schemas.openxmlformats.org/officeDocument/2006/relationships/hyperlink" Target="mailto:garejc@actaliscertymail.it" TargetMode="External"/><Relationship Id="rId745" Type="http://schemas.openxmlformats.org/officeDocument/2006/relationships/hyperlink" Target="mailto:astrazeneca@pec.astrazeneca.it" TargetMode="External"/><Relationship Id="rId81" Type="http://schemas.openxmlformats.org/officeDocument/2006/relationships/hyperlink" Target="mailto:ibsaitalia@pec.it" TargetMode="External"/><Relationship Id="rId135" Type="http://schemas.openxmlformats.org/officeDocument/2006/relationships/hyperlink" Target="mailto:aurobindo@legalmail.it" TargetMode="External"/><Relationship Id="rId177" Type="http://schemas.openxmlformats.org/officeDocument/2006/relationships/hyperlink" Target="mailto:astrazeneca@pec.astrazeneca.it" TargetMode="External"/><Relationship Id="rId342" Type="http://schemas.openxmlformats.org/officeDocument/2006/relationships/hyperlink" Target="mailto:galapagosbiopharma@legalmail.it" TargetMode="External"/><Relationship Id="rId384" Type="http://schemas.openxmlformats.org/officeDocument/2006/relationships/hyperlink" Target="mailto:salfspa@legalmail.it" TargetMode="External"/><Relationship Id="rId591" Type="http://schemas.openxmlformats.org/officeDocument/2006/relationships/hyperlink" Target="mailto:grifolsgare@pec.trustedmail.intesa.it" TargetMode="External"/><Relationship Id="rId605" Type="http://schemas.openxmlformats.org/officeDocument/2006/relationships/hyperlink" Target="mailto:gsk@gsk.legalmail.it" TargetMode="External"/><Relationship Id="rId787" Type="http://schemas.openxmlformats.org/officeDocument/2006/relationships/hyperlink" Target="mailto:farminternaz@pec.it" TargetMode="External"/><Relationship Id="rId812" Type="http://schemas.openxmlformats.org/officeDocument/2006/relationships/hyperlink" Target="mailto:accord-healthcare@pec.it" TargetMode="External"/><Relationship Id="rId202" Type="http://schemas.openxmlformats.org/officeDocument/2006/relationships/hyperlink" Target="mailto:amministrazione.celgene@pec.it" TargetMode="External"/><Relationship Id="rId244" Type="http://schemas.openxmlformats.org/officeDocument/2006/relationships/hyperlink" Target="mailto:MYLAN.GARE@LEGALMAIL.IT" TargetMode="External"/><Relationship Id="rId647" Type="http://schemas.openxmlformats.org/officeDocument/2006/relationships/hyperlink" Target="mailto:ufficiogarecslbehring@legalmail.it" TargetMode="External"/><Relationship Id="rId689" Type="http://schemas.openxmlformats.org/officeDocument/2006/relationships/hyperlink" Target="mailto:UFFICIOGARE.PHARMA@ROCHE.LEGALMAIL.IT" TargetMode="External"/><Relationship Id="rId854" Type="http://schemas.openxmlformats.org/officeDocument/2006/relationships/hyperlink" Target="mailto:gare-ordini@pec.italfarmaco.com" TargetMode="External"/><Relationship Id="rId39" Type="http://schemas.openxmlformats.org/officeDocument/2006/relationships/hyperlink" Target="mailto:garenovartisfarma@legalmail.it" TargetMode="External"/><Relationship Id="rId286" Type="http://schemas.openxmlformats.org/officeDocument/2006/relationships/hyperlink" Target="mailto:tevaitalia@pec.tevacert.it" TargetMode="External"/><Relationship Id="rId451" Type="http://schemas.openxmlformats.org/officeDocument/2006/relationships/hyperlink" Target="mailto:ufficiogare.msd@pec.it" TargetMode="External"/><Relationship Id="rId493" Type="http://schemas.openxmlformats.org/officeDocument/2006/relationships/hyperlink" Target="mailto:grifolsgare@pec.trustedmail.intesa.it" TargetMode="External"/><Relationship Id="rId507" Type="http://schemas.openxmlformats.org/officeDocument/2006/relationships/hyperlink" Target="mailto:unipharma@pec.unipharmapec.it" TargetMode="External"/><Relationship Id="rId549" Type="http://schemas.openxmlformats.org/officeDocument/2006/relationships/hyperlink" Target="mailto:egspa@legalmail.it" TargetMode="External"/><Relationship Id="rId714" Type="http://schemas.openxmlformats.org/officeDocument/2006/relationships/hyperlink" Target="mailto:dl@pec.fidiapharmapec.it" TargetMode="External"/><Relationship Id="rId756" Type="http://schemas.openxmlformats.org/officeDocument/2006/relationships/hyperlink" Target="mailto:piamfarmaceutici@legalmail.it" TargetMode="External"/><Relationship Id="rId50" Type="http://schemas.openxmlformats.org/officeDocument/2006/relationships/hyperlink" Target="mailto:sofarspa@actaliscertymail.it" TargetMode="External"/><Relationship Id="rId104" Type="http://schemas.openxmlformats.org/officeDocument/2006/relationships/hyperlink" Target="mailto:alloga@legalmail.it" TargetMode="External"/><Relationship Id="rId146" Type="http://schemas.openxmlformats.org/officeDocument/2006/relationships/hyperlink" Target="mailto:tevaitalia@pec.tevacert.it" TargetMode="External"/><Relationship Id="rId188" Type="http://schemas.openxmlformats.org/officeDocument/2006/relationships/hyperlink" Target="mailto:legalerappresentante@bayerspa.legalmail.it" TargetMode="External"/><Relationship Id="rId311" Type="http://schemas.openxmlformats.org/officeDocument/2006/relationships/hyperlink" Target="mailto:UFFICIOGARE.PHARMA@ROCHE.LEGALMAIL.IT" TargetMode="External"/><Relationship Id="rId353" Type="http://schemas.openxmlformats.org/officeDocument/2006/relationships/hyperlink" Target="mailto:bms.italia@cert.bms.com" TargetMode="External"/><Relationship Id="rId395" Type="http://schemas.openxmlformats.org/officeDocument/2006/relationships/hyperlink" Target="mailto:ottopharma@legalmail.it" TargetMode="External"/><Relationship Id="rId409" Type="http://schemas.openxmlformats.org/officeDocument/2006/relationships/hyperlink" Target="mailto:unipharma@pec.unipharmapec.it" TargetMode="External"/><Relationship Id="rId560" Type="http://schemas.openxmlformats.org/officeDocument/2006/relationships/hyperlink" Target="mailto:legalerappresentante@bayerspa.legalmail.it" TargetMode="External"/><Relationship Id="rId798" Type="http://schemas.openxmlformats.org/officeDocument/2006/relationships/hyperlink" Target="mailto:abbvie@pec.it.abbvie.com" TargetMode="External"/><Relationship Id="rId92" Type="http://schemas.openxmlformats.org/officeDocument/2006/relationships/hyperlink" Target="mailto:curiumitaly@pec.it" TargetMode="External"/><Relationship Id="rId213" Type="http://schemas.openxmlformats.org/officeDocument/2006/relationships/hyperlink" Target="mailto:gare.ucb@legalmail.it" TargetMode="External"/><Relationship Id="rId420" Type="http://schemas.openxmlformats.org/officeDocument/2006/relationships/hyperlink" Target="mailto:ufficiogare.msd@pec.it" TargetMode="External"/><Relationship Id="rId616" Type="http://schemas.openxmlformats.org/officeDocument/2006/relationships/hyperlink" Target="mailto:contabilita@pec.sm-monico.it" TargetMode="External"/><Relationship Id="rId658" Type="http://schemas.openxmlformats.org/officeDocument/2006/relationships/hyperlink" Target="mailto:Servizio_clienti_acraf@pec.angelini.it" TargetMode="External"/><Relationship Id="rId823" Type="http://schemas.openxmlformats.org/officeDocument/2006/relationships/hyperlink" Target="mailto:alloga@legalmail.it" TargetMode="External"/><Relationship Id="rId255" Type="http://schemas.openxmlformats.org/officeDocument/2006/relationships/hyperlink" Target="mailto:pharmanordsrl@legalmail.it" TargetMode="External"/><Relationship Id="rId297" Type="http://schemas.openxmlformats.org/officeDocument/2006/relationships/hyperlink" Target="mailto:viiv.ufficiogare@pec.it" TargetMode="External"/><Relationship Id="rId462" Type="http://schemas.openxmlformats.org/officeDocument/2006/relationships/hyperlink" Target="mailto:unipharma@pec.unipharmapec.it" TargetMode="External"/><Relationship Id="rId518" Type="http://schemas.openxmlformats.org/officeDocument/2006/relationships/hyperlink" Target="mailto:kedrion@pec.it" TargetMode="External"/><Relationship Id="rId725" Type="http://schemas.openxmlformats.org/officeDocument/2006/relationships/hyperlink" Target="mailto:pharmatex@pec.pharmatex.it" TargetMode="External"/><Relationship Id="rId115" Type="http://schemas.openxmlformats.org/officeDocument/2006/relationships/hyperlink" Target="mailto:tevaitalia@pec.tevacert.it" TargetMode="External"/><Relationship Id="rId157" Type="http://schemas.openxmlformats.org/officeDocument/2006/relationships/hyperlink" Target="mailto:sooft@legalmail.it" TargetMode="External"/><Relationship Id="rId322" Type="http://schemas.openxmlformats.org/officeDocument/2006/relationships/hyperlink" Target="mailto:abbvie@pec.it.abbvie.com" TargetMode="External"/><Relationship Id="rId364" Type="http://schemas.openxmlformats.org/officeDocument/2006/relationships/hyperlink" Target="mailto:ottopharma@legalmail.it" TargetMode="External"/><Relationship Id="rId767" Type="http://schemas.openxmlformats.org/officeDocument/2006/relationships/hyperlink" Target="mailto:garepfizer@pec.it" TargetMode="External"/><Relationship Id="rId61" Type="http://schemas.openxmlformats.org/officeDocument/2006/relationships/hyperlink" Target="mailto:info@pec.avaspharma.com" TargetMode="External"/><Relationship Id="rId199" Type="http://schemas.openxmlformats.org/officeDocument/2006/relationships/hyperlink" Target="mailto:neupharma@pec.fastmail.it" TargetMode="External"/><Relationship Id="rId571" Type="http://schemas.openxmlformats.org/officeDocument/2006/relationships/hyperlink" Target="mailto:ibsaitalia@pec.it" TargetMode="External"/><Relationship Id="rId627" Type="http://schemas.openxmlformats.org/officeDocument/2006/relationships/hyperlink" Target="mailto:tevaitalia@pec.tevacert.it" TargetMode="External"/><Relationship Id="rId669" Type="http://schemas.openxmlformats.org/officeDocument/2006/relationships/hyperlink" Target="mailto:garenovartisfarma@legalmail.it" TargetMode="External"/><Relationship Id="rId834" Type="http://schemas.openxmlformats.org/officeDocument/2006/relationships/hyperlink" Target="mailto:GARESANDOZ@LEGALMAIL.IT" TargetMode="External"/><Relationship Id="rId19" Type="http://schemas.openxmlformats.org/officeDocument/2006/relationships/hyperlink" Target="mailto:rochepharma@legalmail.it" TargetMode="External"/><Relationship Id="rId224" Type="http://schemas.openxmlformats.org/officeDocument/2006/relationships/hyperlink" Target="mailto:amministrazione@pec.brunofarmaceutici.it" TargetMode="External"/><Relationship Id="rId266" Type="http://schemas.openxmlformats.org/officeDocument/2006/relationships/hyperlink" Target="mailto:gare.biogen@pec.it" TargetMode="External"/><Relationship Id="rId431" Type="http://schemas.openxmlformats.org/officeDocument/2006/relationships/hyperlink" Target="mailto:gloriamedpharma@legalmail.it" TargetMode="External"/><Relationship Id="rId473" Type="http://schemas.openxmlformats.org/officeDocument/2006/relationships/hyperlink" Target="mailto:garejc@actaliscertymail.it" TargetMode="External"/><Relationship Id="rId529" Type="http://schemas.openxmlformats.org/officeDocument/2006/relationships/hyperlink" Target="mailto:UFFICIOGARE.PHARMA@ROCHE.LEGALMAIL.IT" TargetMode="External"/><Relationship Id="rId680" Type="http://schemas.openxmlformats.org/officeDocument/2006/relationships/hyperlink" Target="mailto:ufficiogarenovonordisk@pec.it" TargetMode="External"/><Relationship Id="rId736" Type="http://schemas.openxmlformats.org/officeDocument/2006/relationships/hyperlink" Target="mailto:codifi@legalmail.it" TargetMode="External"/><Relationship Id="rId30" Type="http://schemas.openxmlformats.org/officeDocument/2006/relationships/hyperlink" Target="mailto:mhc@arubapec.it" TargetMode="External"/><Relationship Id="rId126" Type="http://schemas.openxmlformats.org/officeDocument/2006/relationships/hyperlink" Target="mailto:gehcsrl@legalmail.it" TargetMode="External"/><Relationship Id="rId168" Type="http://schemas.openxmlformats.org/officeDocument/2006/relationships/hyperlink" Target="mailto:UFFICIO.APPALTI@PIERREFABREPHARMA.MAILCERT.IT" TargetMode="External"/><Relationship Id="rId333" Type="http://schemas.openxmlformats.org/officeDocument/2006/relationships/hyperlink" Target="mailto:astellaspharmaspa@legalmail.it" TargetMode="External"/><Relationship Id="rId540" Type="http://schemas.openxmlformats.org/officeDocument/2006/relationships/hyperlink" Target="mailto:alfasigmaspa@legalmasil.it" TargetMode="External"/><Relationship Id="rId778" Type="http://schemas.openxmlformats.org/officeDocument/2006/relationships/hyperlink" Target="mailto:garepfizer@pec.it" TargetMode="External"/><Relationship Id="rId72" Type="http://schemas.openxmlformats.org/officeDocument/2006/relationships/hyperlink" Target="mailto:unipharma@pec.unipharmapec.it" TargetMode="External"/><Relationship Id="rId375" Type="http://schemas.openxmlformats.org/officeDocument/2006/relationships/hyperlink" Target="mailto:alloga@legalmail.it" TargetMode="External"/><Relationship Id="rId582" Type="http://schemas.openxmlformats.org/officeDocument/2006/relationships/hyperlink" Target="mailto:alfasigmaspa@legalmasil.it" TargetMode="External"/><Relationship Id="rId638" Type="http://schemas.openxmlformats.org/officeDocument/2006/relationships/hyperlink" Target="mailto:MYLAN.GARE@LEGALMAIL.IT" TargetMode="External"/><Relationship Id="rId803" Type="http://schemas.openxmlformats.org/officeDocument/2006/relationships/hyperlink" Target="mailto:bms.italia@cert.bms.com" TargetMode="External"/><Relationship Id="rId845" Type="http://schemas.openxmlformats.org/officeDocument/2006/relationships/hyperlink" Target="mailto:GARESANDOZ@LEGALMAIL.IT" TargetMode="External"/><Relationship Id="rId3" Type="http://schemas.openxmlformats.org/officeDocument/2006/relationships/hyperlink" Target="mailto:MYLAN.GARE@LEGALMAIL.IT" TargetMode="External"/><Relationship Id="rId235" Type="http://schemas.openxmlformats.org/officeDocument/2006/relationships/hyperlink" Target="mailto:vertexpharmaceuticalsitalysrl@legalmail.it" TargetMode="External"/><Relationship Id="rId277" Type="http://schemas.openxmlformats.org/officeDocument/2006/relationships/hyperlink" Target="mailto:ufficiogarenovonordisk@pec.it" TargetMode="External"/><Relationship Id="rId400" Type="http://schemas.openxmlformats.org/officeDocument/2006/relationships/hyperlink" Target="mailto:gare.merckserono@legalmail.it" TargetMode="External"/><Relationship Id="rId442" Type="http://schemas.openxmlformats.org/officeDocument/2006/relationships/hyperlink" Target="mailto:codifi@legalmail.it" TargetMode="External"/><Relationship Id="rId484" Type="http://schemas.openxmlformats.org/officeDocument/2006/relationships/hyperlink" Target="mailto:gare-ordini@pec.italfarmaco.com" TargetMode="External"/><Relationship Id="rId705" Type="http://schemas.openxmlformats.org/officeDocument/2006/relationships/hyperlink" Target="mailto:MYLAN.GARE@LEGALMAIL.IT" TargetMode="External"/><Relationship Id="rId137" Type="http://schemas.openxmlformats.org/officeDocument/2006/relationships/hyperlink" Target="mailto:info@pec.avaspharma.com" TargetMode="External"/><Relationship Id="rId302" Type="http://schemas.openxmlformats.org/officeDocument/2006/relationships/hyperlink" Target="mailto:ufficiogare.msd@pec.it" TargetMode="External"/><Relationship Id="rId344" Type="http://schemas.openxmlformats.org/officeDocument/2006/relationships/hyperlink" Target="mailto:pharmamar@legalmail.it" TargetMode="External"/><Relationship Id="rId691" Type="http://schemas.openxmlformats.org/officeDocument/2006/relationships/hyperlink" Target="mailto:albireopharma@pec.it" TargetMode="External"/><Relationship Id="rId747" Type="http://schemas.openxmlformats.org/officeDocument/2006/relationships/hyperlink" Target="mailto:seagenitaly@legalmail.it" TargetMode="External"/><Relationship Id="rId789" Type="http://schemas.openxmlformats.org/officeDocument/2006/relationships/hyperlink" Target="mailto:viiv.ufficiogare@pec.it" TargetMode="External"/><Relationship Id="rId41" Type="http://schemas.openxmlformats.org/officeDocument/2006/relationships/hyperlink" Target="mailto:rochepharma@legalmail.it" TargetMode="External"/><Relationship Id="rId83" Type="http://schemas.openxmlformats.org/officeDocument/2006/relationships/hyperlink" Target="mailto:homeoservice@pec.it" TargetMode="External"/><Relationship Id="rId179" Type="http://schemas.openxmlformats.org/officeDocument/2006/relationships/hyperlink" Target="mailto:teofarma@pec.it" TargetMode="External"/><Relationship Id="rId386" Type="http://schemas.openxmlformats.org/officeDocument/2006/relationships/hyperlink" Target="mailto:contabilita@pec.sm-monico.it" TargetMode="External"/><Relationship Id="rId551" Type="http://schemas.openxmlformats.org/officeDocument/2006/relationships/hyperlink" Target="mailto:UFFICIOGARE.PHARMA@ROCHE.LEGALMAIL.IT" TargetMode="External"/><Relationship Id="rId593" Type="http://schemas.openxmlformats.org/officeDocument/2006/relationships/hyperlink" Target="mailto:alloga@legalmail.it" TargetMode="External"/><Relationship Id="rId607" Type="http://schemas.openxmlformats.org/officeDocument/2006/relationships/hyperlink" Target="mailto:anserisfarma@pec.it" TargetMode="External"/><Relationship Id="rId649" Type="http://schemas.openxmlformats.org/officeDocument/2006/relationships/hyperlink" Target="mailto:acef@pec.acef.it" TargetMode="External"/><Relationship Id="rId814" Type="http://schemas.openxmlformats.org/officeDocument/2006/relationships/hyperlink" Target="mailto:nutralabssrl@pec.it" TargetMode="External"/><Relationship Id="rId856" Type="http://schemas.openxmlformats.org/officeDocument/2006/relationships/hyperlink" Target="mailto:GARESANDOZ@LEGALMAIL.IT" TargetMode="External"/><Relationship Id="rId190" Type="http://schemas.openxmlformats.org/officeDocument/2006/relationships/hyperlink" Target="mailto:monicospa@pec.monico.it" TargetMode="External"/><Relationship Id="rId204" Type="http://schemas.openxmlformats.org/officeDocument/2006/relationships/hyperlink" Target="mailto:ottopharma@legalmail.it" TargetMode="External"/><Relationship Id="rId246" Type="http://schemas.openxmlformats.org/officeDocument/2006/relationships/hyperlink" Target="mailto:gare.merckserono@legalmail.it" TargetMode="External"/><Relationship Id="rId288" Type="http://schemas.openxmlformats.org/officeDocument/2006/relationships/hyperlink" Target="mailto:neupharma@pec.fastmail.it" TargetMode="External"/><Relationship Id="rId411" Type="http://schemas.openxmlformats.org/officeDocument/2006/relationships/hyperlink" Target="mailto:ottopharma@legalmail.it" TargetMode="External"/><Relationship Id="rId453" Type="http://schemas.openxmlformats.org/officeDocument/2006/relationships/hyperlink" Target="mailto:unipharma@pec.unipharmapec.it" TargetMode="External"/><Relationship Id="rId509" Type="http://schemas.openxmlformats.org/officeDocument/2006/relationships/hyperlink" Target="mailto:organonitaliasrl@pec.it" TargetMode="External"/><Relationship Id="rId660" Type="http://schemas.openxmlformats.org/officeDocument/2006/relationships/hyperlink" Target="mailto:garesanofi@pec.it" TargetMode="External"/><Relationship Id="rId106" Type="http://schemas.openxmlformats.org/officeDocument/2006/relationships/hyperlink" Target="mailto:alloga@legalmail.it" TargetMode="External"/><Relationship Id="rId313" Type="http://schemas.openxmlformats.org/officeDocument/2006/relationships/hyperlink" Target="mailto:MYLAN.GARE@LEGALMAIL.IT" TargetMode="External"/><Relationship Id="rId495" Type="http://schemas.openxmlformats.org/officeDocument/2006/relationships/hyperlink" Target="mailto:info@futuramedicinali.it" TargetMode="External"/><Relationship Id="rId716" Type="http://schemas.openxmlformats.org/officeDocument/2006/relationships/hyperlink" Target="mailto:egspa@legalmail.it" TargetMode="External"/><Relationship Id="rId758" Type="http://schemas.openxmlformats.org/officeDocument/2006/relationships/hyperlink" Target="mailto:neupharma@pec.fastmail.it" TargetMode="External"/><Relationship Id="rId10" Type="http://schemas.openxmlformats.org/officeDocument/2006/relationships/hyperlink" Target="mailto:edra_spa@pec.it" TargetMode="External"/><Relationship Id="rId52" Type="http://schemas.openxmlformats.org/officeDocument/2006/relationships/hyperlink" Target="mailto:bitspa@legalmail.it" TargetMode="External"/><Relationship Id="rId94" Type="http://schemas.openxmlformats.org/officeDocument/2006/relationships/hyperlink" Target="mailto:curiumitaly@pec.it" TargetMode="External"/><Relationship Id="rId148" Type="http://schemas.openxmlformats.org/officeDocument/2006/relationships/hyperlink" Target="mailto:tevaitalia@pec.tevacert.it" TargetMode="External"/><Relationship Id="rId355" Type="http://schemas.openxmlformats.org/officeDocument/2006/relationships/hyperlink" Target="mailto:medacpharma@pec.it" TargetMode="External"/><Relationship Id="rId397" Type="http://schemas.openxmlformats.org/officeDocument/2006/relationships/hyperlink" Target="mailto:aurorabiofarma@pecimprese.it" TargetMode="External"/><Relationship Id="rId520" Type="http://schemas.openxmlformats.org/officeDocument/2006/relationships/hyperlink" Target="mailto:ufficiogarenovonordisk@pec.it" TargetMode="External"/><Relationship Id="rId562" Type="http://schemas.openxmlformats.org/officeDocument/2006/relationships/hyperlink" Target="mailto:tevaitalia@pec.tevacert.it" TargetMode="External"/><Relationship Id="rId618" Type="http://schemas.openxmlformats.org/officeDocument/2006/relationships/hyperlink" Target="mailto:LFMSRL@CERTIMPRESE.IT" TargetMode="External"/><Relationship Id="rId825" Type="http://schemas.openxmlformats.org/officeDocument/2006/relationships/hyperlink" Target="mailto:chiesiitalia@legalmail.it" TargetMode="External"/><Relationship Id="rId215" Type="http://schemas.openxmlformats.org/officeDocument/2006/relationships/hyperlink" Target="mailto:MYLAN.GARE@LEGALMAIL.IT" TargetMode="External"/><Relationship Id="rId257" Type="http://schemas.openxmlformats.org/officeDocument/2006/relationships/hyperlink" Target="mailto:ufficiogarenovonordisk@pec.it" TargetMode="External"/><Relationship Id="rId422" Type="http://schemas.openxmlformats.org/officeDocument/2006/relationships/hyperlink" Target="mailto:takeda_italia_rm@pec.it" TargetMode="External"/><Relationship Id="rId464" Type="http://schemas.openxmlformats.org/officeDocument/2006/relationships/hyperlink" Target="mailto:ottopharma@legalmail.it" TargetMode="External"/><Relationship Id="rId299" Type="http://schemas.openxmlformats.org/officeDocument/2006/relationships/hyperlink" Target="mailto:garejc@actaliscertymail.it" TargetMode="External"/><Relationship Id="rId727" Type="http://schemas.openxmlformats.org/officeDocument/2006/relationships/hyperlink" Target="mailto:infectopharm@legalmail.it" TargetMode="External"/><Relationship Id="rId63" Type="http://schemas.openxmlformats.org/officeDocument/2006/relationships/hyperlink" Target="mailto:ufficiogare@amgen.com" TargetMode="External"/><Relationship Id="rId159" Type="http://schemas.openxmlformats.org/officeDocument/2006/relationships/hyperlink" Target="mailto:drreddyssrl@legalmail.it" TargetMode="External"/><Relationship Id="rId366" Type="http://schemas.openxmlformats.org/officeDocument/2006/relationships/hyperlink" Target="mailto:ottopharma@legalmail.it" TargetMode="External"/><Relationship Id="rId573" Type="http://schemas.openxmlformats.org/officeDocument/2006/relationships/hyperlink" Target="mailto:UFFICIOGARE.PHARMA@ROCHE.LEGALMAIL.IT" TargetMode="External"/><Relationship Id="rId780" Type="http://schemas.openxmlformats.org/officeDocument/2006/relationships/hyperlink" Target="mailto:garepfizer@pec.it" TargetMode="External"/><Relationship Id="rId226" Type="http://schemas.openxmlformats.org/officeDocument/2006/relationships/hyperlink" Target="mailto:monicospa@pec.monico.it" TargetMode="External"/><Relationship Id="rId433" Type="http://schemas.openxmlformats.org/officeDocument/2006/relationships/hyperlink" Target="mailto:unipharma@pec.unipharmapec.it" TargetMode="External"/><Relationship Id="rId640" Type="http://schemas.openxmlformats.org/officeDocument/2006/relationships/hyperlink" Target="mailto:ufficiogarenovonordisk@pec.it" TargetMode="External"/><Relationship Id="rId738" Type="http://schemas.openxmlformats.org/officeDocument/2006/relationships/hyperlink" Target="mailto:gare.biogen@pec.it" TargetMode="External"/><Relationship Id="rId74" Type="http://schemas.openxmlformats.org/officeDocument/2006/relationships/hyperlink" Target="mailto:unipharma@pec.unipharmapec.it" TargetMode="External"/><Relationship Id="rId377" Type="http://schemas.openxmlformats.org/officeDocument/2006/relationships/hyperlink" Target="mailto:TENDER-IT@FKI-SRL.LEGALMAIL.IT" TargetMode="External"/><Relationship Id="rId500" Type="http://schemas.openxmlformats.org/officeDocument/2006/relationships/hyperlink" Target="mailto:ufficiogarenovonordisk@pec.it" TargetMode="External"/><Relationship Id="rId584" Type="http://schemas.openxmlformats.org/officeDocument/2006/relationships/hyperlink" Target="mailto:neogenmk@arubapec.it" TargetMode="External"/><Relationship Id="rId805" Type="http://schemas.openxmlformats.org/officeDocument/2006/relationships/hyperlink" Target="mailto:gare.ucb@legalmail.it" TargetMode="External"/><Relationship Id="rId5" Type="http://schemas.openxmlformats.org/officeDocument/2006/relationships/hyperlink" Target="mailto:gare.ucb@legalmail.it" TargetMode="External"/><Relationship Id="rId237" Type="http://schemas.openxmlformats.org/officeDocument/2006/relationships/hyperlink" Target="mailto:ottopharma@legalmail.it" TargetMode="External"/><Relationship Id="rId791" Type="http://schemas.openxmlformats.org/officeDocument/2006/relationships/hyperlink" Target="mailto:aurobindo@legalmail.it" TargetMode="External"/><Relationship Id="rId444" Type="http://schemas.openxmlformats.org/officeDocument/2006/relationships/hyperlink" Target="mailto:bitspa@legalmail.it" TargetMode="External"/><Relationship Id="rId651" Type="http://schemas.openxmlformats.org/officeDocument/2006/relationships/hyperlink" Target="mailto:unipharma@pec.unipharmapec.it" TargetMode="External"/><Relationship Id="rId749" Type="http://schemas.openxmlformats.org/officeDocument/2006/relationships/hyperlink" Target="mailto:bms.italia@cert.bms.com" TargetMode="External"/><Relationship Id="rId290" Type="http://schemas.openxmlformats.org/officeDocument/2006/relationships/hyperlink" Target="mailto:molteni.farmaceutici@legalmail.it" TargetMode="External"/><Relationship Id="rId304" Type="http://schemas.openxmlformats.org/officeDocument/2006/relationships/hyperlink" Target="mailto:ufficiogaregilead@legalmail.it" TargetMode="External"/><Relationship Id="rId388" Type="http://schemas.openxmlformats.org/officeDocument/2006/relationships/hyperlink" Target="mailto:UFFICIOGARE@LEGALMAIL.COM" TargetMode="External"/><Relationship Id="rId511" Type="http://schemas.openxmlformats.org/officeDocument/2006/relationships/hyperlink" Target="mailto:tevaitalia@pec.tevacert.it" TargetMode="External"/><Relationship Id="rId609" Type="http://schemas.openxmlformats.org/officeDocument/2006/relationships/hyperlink" Target="mailto:ZENTIVAITALIA_SRL@PEC.IT" TargetMode="External"/><Relationship Id="rId85" Type="http://schemas.openxmlformats.org/officeDocument/2006/relationships/hyperlink" Target="mailto:ufficiogare.msd@pec.it" TargetMode="External"/><Relationship Id="rId150" Type="http://schemas.openxmlformats.org/officeDocument/2006/relationships/hyperlink" Target="mailto:tevaitalia@pec.tevacert.it" TargetMode="External"/><Relationship Id="rId595" Type="http://schemas.openxmlformats.org/officeDocument/2006/relationships/hyperlink" Target="mailto:unipharma@pec.unipharmapec.it" TargetMode="External"/><Relationship Id="rId816" Type="http://schemas.openxmlformats.org/officeDocument/2006/relationships/hyperlink" Target="mailto:accord-healthcare@pec.it" TargetMode="External"/><Relationship Id="rId248" Type="http://schemas.openxmlformats.org/officeDocument/2006/relationships/hyperlink" Target="mailto:salfspa@legalmail.it" TargetMode="External"/><Relationship Id="rId455" Type="http://schemas.openxmlformats.org/officeDocument/2006/relationships/hyperlink" Target="mailto:ottopharma@legalmail.it" TargetMode="External"/><Relationship Id="rId662" Type="http://schemas.openxmlformats.org/officeDocument/2006/relationships/hyperlink" Target="mailto:alfasigmaspa@legalmasil.it" TargetMode="External"/><Relationship Id="rId12" Type="http://schemas.openxmlformats.org/officeDocument/2006/relationships/hyperlink" Target="mailto:astellaspharmaspa@legalmail.it" TargetMode="External"/><Relationship Id="rId108" Type="http://schemas.openxmlformats.org/officeDocument/2006/relationships/hyperlink" Target="mailto:garesanofi@pec.it" TargetMode="External"/><Relationship Id="rId315" Type="http://schemas.openxmlformats.org/officeDocument/2006/relationships/hyperlink" Target="mailto:garepfizer@pec.it" TargetMode="External"/><Relationship Id="rId522" Type="http://schemas.openxmlformats.org/officeDocument/2006/relationships/hyperlink" Target="mailto:sofarspa@actaliscertymail.it" TargetMode="External"/><Relationship Id="rId96" Type="http://schemas.openxmlformats.org/officeDocument/2006/relationships/hyperlink" Target="mailto:kyowa.kirin@legalmail.it" TargetMode="External"/><Relationship Id="rId161" Type="http://schemas.openxmlformats.org/officeDocument/2006/relationships/hyperlink" Target="mailto:neupharma@pec.fastmail.it" TargetMode="External"/><Relationship Id="rId399" Type="http://schemas.openxmlformats.org/officeDocument/2006/relationships/hyperlink" Target="mailto:MYLAN.GARE@LEGALMAIL.IT" TargetMode="External"/><Relationship Id="rId827" Type="http://schemas.openxmlformats.org/officeDocument/2006/relationships/hyperlink" Target="mailto:neupharma@pec.fastmail.it" TargetMode="External"/><Relationship Id="rId259" Type="http://schemas.openxmlformats.org/officeDocument/2006/relationships/hyperlink" Target="mailto:GARE.LEOPHARMA@LEGALMAIL.IT" TargetMode="External"/><Relationship Id="rId466" Type="http://schemas.openxmlformats.org/officeDocument/2006/relationships/hyperlink" Target="mailto:ottopharma@legalmail.it" TargetMode="External"/><Relationship Id="rId673" Type="http://schemas.openxmlformats.org/officeDocument/2006/relationships/hyperlink" Target="mailto:egspa@legalmail.it" TargetMode="External"/><Relationship Id="rId23" Type="http://schemas.openxmlformats.org/officeDocument/2006/relationships/hyperlink" Target="mailto:takeda_italia_rm@pec.it" TargetMode="External"/><Relationship Id="rId119" Type="http://schemas.openxmlformats.org/officeDocument/2006/relationships/hyperlink" Target="mailto:takeda_italia_rm@pec.it" TargetMode="External"/><Relationship Id="rId326" Type="http://schemas.openxmlformats.org/officeDocument/2006/relationships/hyperlink" Target="mailto:sofarspa@actaliscertymail.it" TargetMode="External"/><Relationship Id="rId533" Type="http://schemas.openxmlformats.org/officeDocument/2006/relationships/hyperlink" Target="mailto:UFFICIOGARE.PHARMA@ROCHE.LEGALMAIL.IT" TargetMode="External"/><Relationship Id="rId740" Type="http://schemas.openxmlformats.org/officeDocument/2006/relationships/hyperlink" Target="mailto:ARISTO-PHARMA@PEC.IT" TargetMode="External"/><Relationship Id="rId838" Type="http://schemas.openxmlformats.org/officeDocument/2006/relationships/hyperlink" Target="mailto:GARESANDOZ@LEGALMAIL.IT" TargetMode="External"/><Relationship Id="rId172" Type="http://schemas.openxmlformats.org/officeDocument/2006/relationships/hyperlink" Target="mailto:aurobindo@legalmail.it" TargetMode="External"/><Relationship Id="rId477" Type="http://schemas.openxmlformats.org/officeDocument/2006/relationships/hyperlink" Target="mailto:abbvie@pec.it.abbvie.com" TargetMode="External"/><Relationship Id="rId600" Type="http://schemas.openxmlformats.org/officeDocument/2006/relationships/hyperlink" Target="mailto:amministrazione@cert.bioindustria.it" TargetMode="External"/><Relationship Id="rId684" Type="http://schemas.openxmlformats.org/officeDocument/2006/relationships/hyperlink" Target="mailto:garenovartisfarma@legalmail.it" TargetMode="External"/><Relationship Id="rId337" Type="http://schemas.openxmlformats.org/officeDocument/2006/relationships/hyperlink" Target="mailto:gare.merckserono@legalmail.it" TargetMode="External"/><Relationship Id="rId34" Type="http://schemas.openxmlformats.org/officeDocument/2006/relationships/hyperlink" Target="mailto:gsk@gsk.legalmail.it" TargetMode="External"/><Relationship Id="rId544" Type="http://schemas.openxmlformats.org/officeDocument/2006/relationships/hyperlink" Target="mailto:MYLAN.GARE@LEGALMAIL.IT" TargetMode="External"/><Relationship Id="rId751" Type="http://schemas.openxmlformats.org/officeDocument/2006/relationships/hyperlink" Target="mailto:medacpharma@pec.it" TargetMode="External"/><Relationship Id="rId849" Type="http://schemas.openxmlformats.org/officeDocument/2006/relationships/hyperlink" Target="mailto:GARESANDOZ@LEGALMAIL.IT" TargetMode="External"/><Relationship Id="rId183" Type="http://schemas.openxmlformats.org/officeDocument/2006/relationships/hyperlink" Target="mailto:takeda_italia_rm@pec.it" TargetMode="External"/><Relationship Id="rId390" Type="http://schemas.openxmlformats.org/officeDocument/2006/relationships/hyperlink" Target="mailto:ufficiogare@amgen.com" TargetMode="External"/><Relationship Id="rId404" Type="http://schemas.openxmlformats.org/officeDocument/2006/relationships/hyperlink" Target="mailto:gare.ucb@legalmail.it" TargetMode="External"/><Relationship Id="rId611" Type="http://schemas.openxmlformats.org/officeDocument/2006/relationships/hyperlink" Target="mailto:UFFICIOGARE.PHARMA@ROCHE.LEGALMAIL.IT" TargetMode="External"/><Relationship Id="rId250" Type="http://schemas.openxmlformats.org/officeDocument/2006/relationships/hyperlink" Target="file:///\\sc-fs\Roaming\Microsoft\Excel\Amedeo%20Di%20Egidio\TRATTATIVE%202021\LUGLIO\VABOREM\AVCP%20-%20Smart%20CIG.pdf" TargetMode="External"/><Relationship Id="rId488" Type="http://schemas.openxmlformats.org/officeDocument/2006/relationships/hyperlink" Target="mailto:medacpharma@pec.it" TargetMode="External"/><Relationship Id="rId695" Type="http://schemas.openxmlformats.org/officeDocument/2006/relationships/hyperlink" Target="mailto:LFMSRL@CERTIMPRESE.IT" TargetMode="External"/><Relationship Id="rId709" Type="http://schemas.openxmlformats.org/officeDocument/2006/relationships/hyperlink" Target="mailto:info@pec.avaspharma.com" TargetMode="External"/><Relationship Id="rId45" Type="http://schemas.openxmlformats.org/officeDocument/2006/relationships/hyperlink" Target="mailto:diapro@legalmail.it" TargetMode="External"/><Relationship Id="rId110" Type="http://schemas.openxmlformats.org/officeDocument/2006/relationships/hyperlink" Target="mailto:garesanofi@pec.it" TargetMode="External"/><Relationship Id="rId348" Type="http://schemas.openxmlformats.org/officeDocument/2006/relationships/hyperlink" Target="mailto:viforpharmaitalia@legalmail.it" TargetMode="External"/><Relationship Id="rId555" Type="http://schemas.openxmlformats.org/officeDocument/2006/relationships/hyperlink" Target="mailto:amministrazione@pec.brunofarmaceutici.it" TargetMode="External"/><Relationship Id="rId762" Type="http://schemas.openxmlformats.org/officeDocument/2006/relationships/hyperlink" Target="mailto:garepfizer@pec.it" TargetMode="External"/><Relationship Id="rId194" Type="http://schemas.openxmlformats.org/officeDocument/2006/relationships/hyperlink" Target="mailto:astrazeneca@pec.astrazeneca.it" TargetMode="External"/><Relationship Id="rId208" Type="http://schemas.openxmlformats.org/officeDocument/2006/relationships/hyperlink" Target="mailto:legalerappresentante@bayerspa.legalmail.it" TargetMode="External"/><Relationship Id="rId415" Type="http://schemas.openxmlformats.org/officeDocument/2006/relationships/hyperlink" Target="mailto:alk-abello@actaliscertymail.it" TargetMode="External"/><Relationship Id="rId622" Type="http://schemas.openxmlformats.org/officeDocument/2006/relationships/hyperlink" Target="mailto:accord-healthcare@pec.it" TargetMode="External"/><Relationship Id="rId261" Type="http://schemas.openxmlformats.org/officeDocument/2006/relationships/hyperlink" Target="mailto:legalmail@pec.artech-srl.com" TargetMode="External"/><Relationship Id="rId499" Type="http://schemas.openxmlformats.org/officeDocument/2006/relationships/hyperlink" Target="mailto:alloga@legalmail.it" TargetMode="External"/><Relationship Id="rId56" Type="http://schemas.openxmlformats.org/officeDocument/2006/relationships/hyperlink" Target="mailto:MYLAN.GARE@LEGALMAIL.IT" TargetMode="External"/><Relationship Id="rId359" Type="http://schemas.openxmlformats.org/officeDocument/2006/relationships/hyperlink" Target="mailto:ufficiogaregilead@legalmail.it" TargetMode="External"/><Relationship Id="rId566" Type="http://schemas.openxmlformats.org/officeDocument/2006/relationships/hyperlink" Target="mailto:sofarspa@actaliscertymail.it" TargetMode="External"/><Relationship Id="rId773" Type="http://schemas.openxmlformats.org/officeDocument/2006/relationships/hyperlink" Target="mailto:garepfizer@pec.it" TargetMode="External"/><Relationship Id="rId121" Type="http://schemas.openxmlformats.org/officeDocument/2006/relationships/hyperlink" Target="mailto:sanic_te@arubapec.it" TargetMode="External"/><Relationship Id="rId219" Type="http://schemas.openxmlformats.org/officeDocument/2006/relationships/hyperlink" Target="mailto:aurobindo@legalmail.it" TargetMode="External"/><Relationship Id="rId426" Type="http://schemas.openxmlformats.org/officeDocument/2006/relationships/hyperlink" Target="mailto:piamfarmaceutici@legalmail.it" TargetMode="External"/><Relationship Id="rId633" Type="http://schemas.openxmlformats.org/officeDocument/2006/relationships/hyperlink" Target="mailto:ZENTIVAITALIA_SRL@PEC.IT" TargetMode="External"/><Relationship Id="rId840" Type="http://schemas.openxmlformats.org/officeDocument/2006/relationships/hyperlink" Target="mailto:GARESANDOZ@LEGALMAIL.IT" TargetMode="External"/><Relationship Id="rId67" Type="http://schemas.openxmlformats.org/officeDocument/2006/relationships/hyperlink" Target="mailto:alfaintes@pec.it" TargetMode="External"/><Relationship Id="rId272" Type="http://schemas.openxmlformats.org/officeDocument/2006/relationships/hyperlink" Target="mailto:customerservice.otsuka@legalmail.it" TargetMode="External"/><Relationship Id="rId577" Type="http://schemas.openxmlformats.org/officeDocument/2006/relationships/hyperlink" Target="mailto:direzionerrditaly@pec.it" TargetMode="External"/><Relationship Id="rId700" Type="http://schemas.openxmlformats.org/officeDocument/2006/relationships/hyperlink" Target="mailto:gsk@gsk.legalmail.it" TargetMode="External"/><Relationship Id="rId132" Type="http://schemas.openxmlformats.org/officeDocument/2006/relationships/hyperlink" Target="mailto:MYLAN.GARE@LEGALMAIL.IT" TargetMode="External"/><Relationship Id="rId784" Type="http://schemas.openxmlformats.org/officeDocument/2006/relationships/hyperlink" Target="mailto:gare.ucb@legalmail.it" TargetMode="External"/><Relationship Id="rId437" Type="http://schemas.openxmlformats.org/officeDocument/2006/relationships/hyperlink" Target="mailto:garejc@actaliscertymail.it" TargetMode="External"/><Relationship Id="rId644" Type="http://schemas.openxmlformats.org/officeDocument/2006/relationships/hyperlink" Target="mailto:MYLAN.GARE@LEGALMAIL.IT" TargetMode="External"/><Relationship Id="rId851" Type="http://schemas.openxmlformats.org/officeDocument/2006/relationships/hyperlink" Target="mailto:mylan.gare@legalmail.it" TargetMode="External"/><Relationship Id="rId283" Type="http://schemas.openxmlformats.org/officeDocument/2006/relationships/hyperlink" Target="mailto:ufficiogare.msd@pec.it" TargetMode="External"/><Relationship Id="rId490" Type="http://schemas.openxmlformats.org/officeDocument/2006/relationships/hyperlink" Target="mailto:medacpharma@pec.it" TargetMode="External"/><Relationship Id="rId504" Type="http://schemas.openxmlformats.org/officeDocument/2006/relationships/hyperlink" Target="mailto:ZENTIVAITALIA_SRL@PEC.IT" TargetMode="External"/><Relationship Id="rId711" Type="http://schemas.openxmlformats.org/officeDocument/2006/relationships/hyperlink" Target="mailto:medacpharma@pec.it" TargetMode="External"/><Relationship Id="rId78" Type="http://schemas.openxmlformats.org/officeDocument/2006/relationships/hyperlink" Target="mailto:unipharma@pec.unipharmapec.it" TargetMode="External"/><Relationship Id="rId143" Type="http://schemas.openxmlformats.org/officeDocument/2006/relationships/hyperlink" Target="mailto:ipsen@legalmail.it" TargetMode="External"/><Relationship Id="rId350" Type="http://schemas.openxmlformats.org/officeDocument/2006/relationships/hyperlink" Target="mailto:codifi@legalmail.it" TargetMode="External"/><Relationship Id="rId588" Type="http://schemas.openxmlformats.org/officeDocument/2006/relationships/hyperlink" Target="mailto:teofarma@pec.it" TargetMode="External"/><Relationship Id="rId795" Type="http://schemas.openxmlformats.org/officeDocument/2006/relationships/hyperlink" Target="mailto:chiesiitalia@legalmail.it" TargetMode="External"/><Relationship Id="rId809" Type="http://schemas.openxmlformats.org/officeDocument/2006/relationships/hyperlink" Target="mailto:direzioneafc@pec.abiogen.it" TargetMode="External"/><Relationship Id="rId9" Type="http://schemas.openxmlformats.org/officeDocument/2006/relationships/hyperlink" Target="mailto:euromed.srl@pec.it" TargetMode="External"/><Relationship Id="rId210" Type="http://schemas.openxmlformats.org/officeDocument/2006/relationships/hyperlink" Target="mailto:rochepharma@legalmail.it" TargetMode="External"/><Relationship Id="rId448" Type="http://schemas.openxmlformats.org/officeDocument/2006/relationships/hyperlink" Target="mailto:neogenmk@arubapec.it" TargetMode="External"/><Relationship Id="rId655" Type="http://schemas.openxmlformats.org/officeDocument/2006/relationships/hyperlink" Target="mailto:ipsen@legalmail.it" TargetMode="External"/><Relationship Id="rId294" Type="http://schemas.openxmlformats.org/officeDocument/2006/relationships/hyperlink" Target="mailto:gare.ucb@legalmail.it" TargetMode="External"/><Relationship Id="rId308" Type="http://schemas.openxmlformats.org/officeDocument/2006/relationships/hyperlink" Target="mailto:ufficiogaretesarobio@legalmail.it" TargetMode="External"/><Relationship Id="rId515" Type="http://schemas.openxmlformats.org/officeDocument/2006/relationships/hyperlink" Target="mailto:aurobindo@legalmail.it" TargetMode="External"/><Relationship Id="rId722" Type="http://schemas.openxmlformats.org/officeDocument/2006/relationships/hyperlink" Target="mailto:egspa@legalmail.it" TargetMode="External"/><Relationship Id="rId89" Type="http://schemas.openxmlformats.org/officeDocument/2006/relationships/hyperlink" Target="mailto:sobi.srl@legalmail.it" TargetMode="External"/><Relationship Id="rId154" Type="http://schemas.openxmlformats.org/officeDocument/2006/relationships/hyperlink" Target="mailto:zspa.gov-tax@cert.zambongroup.com" TargetMode="External"/><Relationship Id="rId361" Type="http://schemas.openxmlformats.org/officeDocument/2006/relationships/hyperlink" Target="mailto:astrazeneca@pec.astrazeneca.it" TargetMode="External"/><Relationship Id="rId599" Type="http://schemas.openxmlformats.org/officeDocument/2006/relationships/hyperlink" Target="mailto:kedrion@pec.it" TargetMode="External"/><Relationship Id="rId459" Type="http://schemas.openxmlformats.org/officeDocument/2006/relationships/hyperlink" Target="mailto:ibsaitalia@pec.it" TargetMode="External"/><Relationship Id="rId666" Type="http://schemas.openxmlformats.org/officeDocument/2006/relationships/hyperlink" Target="mailto:galenicasenese@pec.it" TargetMode="External"/><Relationship Id="rId16" Type="http://schemas.openxmlformats.org/officeDocument/2006/relationships/hyperlink" Target="mailto:garejc@actaliscertymail.it" TargetMode="External"/><Relationship Id="rId221" Type="http://schemas.openxmlformats.org/officeDocument/2006/relationships/hyperlink" Target="mailto:takeda_italia_rm@pec.it" TargetMode="External"/><Relationship Id="rId319" Type="http://schemas.openxmlformats.org/officeDocument/2006/relationships/hyperlink" Target="mailto:gare-ordini@pec.italfarmaco.com" TargetMode="External"/><Relationship Id="rId526" Type="http://schemas.openxmlformats.org/officeDocument/2006/relationships/hyperlink" Target="mailto:MYLAN.GARE@LEGALMAIL.IT" TargetMode="External"/><Relationship Id="rId733" Type="http://schemas.openxmlformats.org/officeDocument/2006/relationships/hyperlink" Target="mailto:farminternaz@pec.it" TargetMode="External"/><Relationship Id="rId165" Type="http://schemas.openxmlformats.org/officeDocument/2006/relationships/hyperlink" Target="mailto:rochepharma@legalmail.it" TargetMode="External"/><Relationship Id="rId372" Type="http://schemas.openxmlformats.org/officeDocument/2006/relationships/hyperlink" Target="mailto:garejc@actaliscertymail.it" TargetMode="External"/><Relationship Id="rId677" Type="http://schemas.openxmlformats.org/officeDocument/2006/relationships/hyperlink" Target="mailto:tevaitalia@pec.tevacert.it" TargetMode="External"/><Relationship Id="rId800" Type="http://schemas.openxmlformats.org/officeDocument/2006/relationships/hyperlink" Target="mailto:ufficiogare.msd@pec.it" TargetMode="External"/><Relationship Id="rId232" Type="http://schemas.openxmlformats.org/officeDocument/2006/relationships/hyperlink" Target="mailto:vertexpharmaceuticalsitalysrl@legalmail.it" TargetMode="External"/><Relationship Id="rId27" Type="http://schemas.openxmlformats.org/officeDocument/2006/relationships/hyperlink" Target="mailto:alfasigmaspa@legalmasil.it" TargetMode="External"/><Relationship Id="rId537" Type="http://schemas.openxmlformats.org/officeDocument/2006/relationships/hyperlink" Target="mailto:codifi@legalmail.it" TargetMode="External"/><Relationship Id="rId744" Type="http://schemas.openxmlformats.org/officeDocument/2006/relationships/hyperlink" Target="mailto:TENDER-IT@FKI-SRL.LEGALMAIL.IT" TargetMode="External"/><Relationship Id="rId80" Type="http://schemas.openxmlformats.org/officeDocument/2006/relationships/hyperlink" Target="mailto:ibsaitalia@pec.it" TargetMode="External"/><Relationship Id="rId176" Type="http://schemas.openxmlformats.org/officeDocument/2006/relationships/hyperlink" Target="mailto:curiumitaly@pec.it" TargetMode="External"/><Relationship Id="rId383" Type="http://schemas.openxmlformats.org/officeDocument/2006/relationships/hyperlink" Target="mailto:gare.ucb@legalmail.it" TargetMode="External"/><Relationship Id="rId590" Type="http://schemas.openxmlformats.org/officeDocument/2006/relationships/hyperlink" Target="mailto:astellaspharmaspa@legalmail.it" TargetMode="External"/><Relationship Id="rId604" Type="http://schemas.openxmlformats.org/officeDocument/2006/relationships/hyperlink" Target="mailto:MYLAN.GARE@LEGALMAIL.IT" TargetMode="External"/><Relationship Id="rId811" Type="http://schemas.openxmlformats.org/officeDocument/2006/relationships/hyperlink" Target="mailto:dirammfin@pec.dompe.it" TargetMode="External"/><Relationship Id="rId243" Type="http://schemas.openxmlformats.org/officeDocument/2006/relationships/hyperlink" Target="mailto:euromed.srl@pec.it" TargetMode="External"/><Relationship Id="rId450" Type="http://schemas.openxmlformats.org/officeDocument/2006/relationships/hyperlink" Target="mailto:contabilita@pec.sm-monico.it" TargetMode="External"/><Relationship Id="rId688" Type="http://schemas.openxmlformats.org/officeDocument/2006/relationships/hyperlink" Target="mailto:bms.italia@cert.bms.com" TargetMode="External"/><Relationship Id="rId38" Type="http://schemas.openxmlformats.org/officeDocument/2006/relationships/hyperlink" Target="mailto:sabi.srl@legalmail.com" TargetMode="External"/><Relationship Id="rId103" Type="http://schemas.openxmlformats.org/officeDocument/2006/relationships/hyperlink" Target="mailto:TENDER-IT@FKI-SRL.LEGALMAIL.IT" TargetMode="External"/><Relationship Id="rId310" Type="http://schemas.openxmlformats.org/officeDocument/2006/relationships/hyperlink" Target="mailto:rochepharma@legalmail.it" TargetMode="External"/><Relationship Id="rId548" Type="http://schemas.openxmlformats.org/officeDocument/2006/relationships/hyperlink" Target="mailto:teofarma@pec.it" TargetMode="External"/><Relationship Id="rId755" Type="http://schemas.openxmlformats.org/officeDocument/2006/relationships/hyperlink" Target="mailto:viforfresenius@pec.it" TargetMode="External"/><Relationship Id="rId91" Type="http://schemas.openxmlformats.org/officeDocument/2006/relationships/hyperlink" Target="mailto:curiumitaly@pec.it" TargetMode="External"/><Relationship Id="rId187" Type="http://schemas.openxmlformats.org/officeDocument/2006/relationships/hyperlink" Target="mailto:alk-abello@actaliscertymail.it" TargetMode="External"/><Relationship Id="rId394" Type="http://schemas.openxmlformats.org/officeDocument/2006/relationships/hyperlink" Target="mailto:DEAKOS@MAILTEW.IT" TargetMode="External"/><Relationship Id="rId408" Type="http://schemas.openxmlformats.org/officeDocument/2006/relationships/hyperlink" Target="mailto:garesanofi@pec.it" TargetMode="External"/><Relationship Id="rId615" Type="http://schemas.openxmlformats.org/officeDocument/2006/relationships/hyperlink" Target="mailto:UFFICIOGARE.PHARMA@ROCHE.LEGALMAIL.IT" TargetMode="External"/><Relationship Id="rId822" Type="http://schemas.openxmlformats.org/officeDocument/2006/relationships/hyperlink" Target="mailto:alloga@legalmail.it" TargetMode="External"/><Relationship Id="rId254" Type="http://schemas.openxmlformats.org/officeDocument/2006/relationships/hyperlink" Target="mailto:codifi@legalmail.it" TargetMode="External"/><Relationship Id="rId699" Type="http://schemas.openxmlformats.org/officeDocument/2006/relationships/hyperlink" Target="mailto:ufficiogare.msd@pec.it" TargetMode="External"/><Relationship Id="rId49" Type="http://schemas.openxmlformats.org/officeDocument/2006/relationships/hyperlink" Target="mailto:ottopharma@legalmail.it" TargetMode="External"/><Relationship Id="rId114" Type="http://schemas.openxmlformats.org/officeDocument/2006/relationships/hyperlink" Target="mailto:tevaitalia@pec.tevacert.it" TargetMode="External"/><Relationship Id="rId461" Type="http://schemas.openxmlformats.org/officeDocument/2006/relationships/hyperlink" Target="mailto:k24pharmaceuticals@pec.it" TargetMode="External"/><Relationship Id="rId559" Type="http://schemas.openxmlformats.org/officeDocument/2006/relationships/hyperlink" Target="mailto:egspa@legalmail.it" TargetMode="External"/><Relationship Id="rId766" Type="http://schemas.openxmlformats.org/officeDocument/2006/relationships/hyperlink" Target="mailto:garepfizer@pec.it" TargetMode="External"/><Relationship Id="rId198" Type="http://schemas.openxmlformats.org/officeDocument/2006/relationships/hyperlink" Target="mailto:neupharma@pec.fastmail.it" TargetMode="External"/><Relationship Id="rId321" Type="http://schemas.openxmlformats.org/officeDocument/2006/relationships/hyperlink" Target="mailto:astellaspharmaspa@legalmail.it" TargetMode="External"/><Relationship Id="rId419" Type="http://schemas.openxmlformats.org/officeDocument/2006/relationships/hyperlink" Target="mailto:ufficiogare.msd@pec.it" TargetMode="External"/><Relationship Id="rId626" Type="http://schemas.openxmlformats.org/officeDocument/2006/relationships/hyperlink" Target="mailto:tevaitalia@pec.tevacert.it" TargetMode="External"/><Relationship Id="rId833" Type="http://schemas.openxmlformats.org/officeDocument/2006/relationships/hyperlink" Target="mailto:GARESANDOZ@LEGALMAIL.IT" TargetMode="External"/><Relationship Id="rId265" Type="http://schemas.openxmlformats.org/officeDocument/2006/relationships/hyperlink" Target="mailto:rochepharma@legalmail.it" TargetMode="External"/><Relationship Id="rId472" Type="http://schemas.openxmlformats.org/officeDocument/2006/relationships/hyperlink" Target="mailto:garejc@actaliscertymail.it" TargetMode="External"/><Relationship Id="rId125" Type="http://schemas.openxmlformats.org/officeDocument/2006/relationships/hyperlink" Target="mailto:gehcsrl@legalmail.it" TargetMode="External"/><Relationship Id="rId332" Type="http://schemas.openxmlformats.org/officeDocument/2006/relationships/hyperlink" Target="mailto:astellaspharmaspa@legalmail.it" TargetMode="External"/><Relationship Id="rId777" Type="http://schemas.openxmlformats.org/officeDocument/2006/relationships/hyperlink" Target="mailto:garepfizer@pec.it" TargetMode="External"/><Relationship Id="rId637" Type="http://schemas.openxmlformats.org/officeDocument/2006/relationships/hyperlink" Target="mailto:MYLAN.GARE@LEGALMAIL.IT" TargetMode="External"/><Relationship Id="rId844" Type="http://schemas.openxmlformats.org/officeDocument/2006/relationships/hyperlink" Target="mailto:GARESANDOZ@LEGALMAIL.IT" TargetMode="External"/><Relationship Id="rId276" Type="http://schemas.openxmlformats.org/officeDocument/2006/relationships/hyperlink" Target="mailto:garesanten@legalmail.it" TargetMode="External"/><Relationship Id="rId483" Type="http://schemas.openxmlformats.org/officeDocument/2006/relationships/hyperlink" Target="mailto:ordini@pec.dicofarm.it" TargetMode="External"/><Relationship Id="rId690" Type="http://schemas.openxmlformats.org/officeDocument/2006/relationships/hyperlink" Target="mailto:UFFICIOGARE.PHARMA@ROCHE.LEGALMAIL.IT" TargetMode="External"/><Relationship Id="rId704" Type="http://schemas.openxmlformats.org/officeDocument/2006/relationships/hyperlink" Target="mailto:MYLAN.GARE@LEGALMAIL.IT" TargetMode="External"/><Relationship Id="rId40" Type="http://schemas.openxmlformats.org/officeDocument/2006/relationships/hyperlink" Target="mailto:contabilita@pec.sm-monico.it" TargetMode="External"/><Relationship Id="rId136" Type="http://schemas.openxmlformats.org/officeDocument/2006/relationships/hyperlink" Target="mailto:UFFICIO.APPALTI@PIERREFABREPHARMA.MAILCERT.IT" TargetMode="External"/><Relationship Id="rId343" Type="http://schemas.openxmlformats.org/officeDocument/2006/relationships/hyperlink" Target="mailto:indivioritalia@legalmail.it" TargetMode="External"/><Relationship Id="rId550" Type="http://schemas.openxmlformats.org/officeDocument/2006/relationships/hyperlink" Target="mailto:tender-it@fki-srl.legalmail.it" TargetMode="External"/><Relationship Id="rId788" Type="http://schemas.openxmlformats.org/officeDocument/2006/relationships/hyperlink" Target="mailto:amministrazione@pharmaidea.com" TargetMode="External"/><Relationship Id="rId203" Type="http://schemas.openxmlformats.org/officeDocument/2006/relationships/hyperlink" Target="mailto:medacpharma@pec.it" TargetMode="External"/><Relationship Id="rId648" Type="http://schemas.openxmlformats.org/officeDocument/2006/relationships/hyperlink" Target="mailto:teofarma@pec.it" TargetMode="External"/><Relationship Id="rId855" Type="http://schemas.openxmlformats.org/officeDocument/2006/relationships/hyperlink" Target="mailto:TENDER-IT@FKI-SRL.LEGALMAIL.IT" TargetMode="External"/><Relationship Id="rId287" Type="http://schemas.openxmlformats.org/officeDocument/2006/relationships/hyperlink" Target="mailto:MYLAN.GARE@LEGALMAIL.IT" TargetMode="External"/><Relationship Id="rId410" Type="http://schemas.openxmlformats.org/officeDocument/2006/relationships/hyperlink" Target="mailto:ufficiogare.msd@pec.it" TargetMode="External"/><Relationship Id="rId494" Type="http://schemas.openxmlformats.org/officeDocument/2006/relationships/hyperlink" Target="mailto:tevaitalia@pec.tevacert.it" TargetMode="External"/><Relationship Id="rId508" Type="http://schemas.openxmlformats.org/officeDocument/2006/relationships/hyperlink" Target="mailto:salfspa@legalmail.it" TargetMode="External"/><Relationship Id="rId715" Type="http://schemas.openxmlformats.org/officeDocument/2006/relationships/hyperlink" Target="mailto:unipharma@pec.unipharmapec.it" TargetMode="External"/><Relationship Id="rId147" Type="http://schemas.openxmlformats.org/officeDocument/2006/relationships/hyperlink" Target="mailto:tevaitalia@pec.tevacert.it" TargetMode="External"/><Relationship Id="rId354" Type="http://schemas.openxmlformats.org/officeDocument/2006/relationships/hyperlink" Target="mailto:MYLAN.GARE@LEGALMAIL.IT" TargetMode="External"/><Relationship Id="rId799" Type="http://schemas.openxmlformats.org/officeDocument/2006/relationships/hyperlink" Target="mailto:garepfizer@pec.it" TargetMode="External"/><Relationship Id="rId51" Type="http://schemas.openxmlformats.org/officeDocument/2006/relationships/hyperlink" Target="mailto:abbott@pec.it" TargetMode="External"/><Relationship Id="rId561" Type="http://schemas.openxmlformats.org/officeDocument/2006/relationships/hyperlink" Target="mailto:FISIOPHARMA@PEC.IT" TargetMode="External"/><Relationship Id="rId659" Type="http://schemas.openxmlformats.org/officeDocument/2006/relationships/hyperlink" Target="mailto:neogenmk@arubapec.it" TargetMode="External"/><Relationship Id="rId214" Type="http://schemas.openxmlformats.org/officeDocument/2006/relationships/hyperlink" Target="mailto:servier@pec.netgrs.it" TargetMode="External"/><Relationship Id="rId298" Type="http://schemas.openxmlformats.org/officeDocument/2006/relationships/hyperlink" Target="mailto:ZITALIA.GOV-TAX@CERT.ZAMBONGROUP.COM" TargetMode="External"/><Relationship Id="rId421" Type="http://schemas.openxmlformats.org/officeDocument/2006/relationships/hyperlink" Target="mailto:profarmasrls@pec.it" TargetMode="External"/><Relationship Id="rId519" Type="http://schemas.openxmlformats.org/officeDocument/2006/relationships/hyperlink" Target="mailto:garejc@actaliscertymail.it" TargetMode="External"/><Relationship Id="rId158" Type="http://schemas.openxmlformats.org/officeDocument/2006/relationships/hyperlink" Target="mailto:rochepharma@legalmail.it" TargetMode="External"/><Relationship Id="rId726" Type="http://schemas.openxmlformats.org/officeDocument/2006/relationships/hyperlink" Target="mailto:medacpharma@pec.it" TargetMode="External"/><Relationship Id="rId62" Type="http://schemas.openxmlformats.org/officeDocument/2006/relationships/hyperlink" Target="mailto:ufficiogare@amgen.com" TargetMode="External"/><Relationship Id="rId365" Type="http://schemas.openxmlformats.org/officeDocument/2006/relationships/hyperlink" Target="mailto:ottopharma@legalmail.it" TargetMode="External"/><Relationship Id="rId572" Type="http://schemas.openxmlformats.org/officeDocument/2006/relationships/hyperlink" Target="mailto:06184490966RI@LEGALMAIL.IT" TargetMode="External"/><Relationship Id="rId225" Type="http://schemas.openxmlformats.org/officeDocument/2006/relationships/hyperlink" Target="mailto:medacpharma@pec.it" TargetMode="External"/><Relationship Id="rId432" Type="http://schemas.openxmlformats.org/officeDocument/2006/relationships/hyperlink" Target="mailto:gare.biogen@pec.it" TargetMode="External"/><Relationship Id="rId737" Type="http://schemas.openxmlformats.org/officeDocument/2006/relationships/hyperlink" Target="mailto:molteni.farmaceutici@legalmail.it" TargetMode="External"/><Relationship Id="rId73" Type="http://schemas.openxmlformats.org/officeDocument/2006/relationships/hyperlink" Target="mailto:unipharma@pec.unipharmapec.it" TargetMode="External"/><Relationship Id="rId169" Type="http://schemas.openxmlformats.org/officeDocument/2006/relationships/hyperlink" Target="mailto:rochepharma@legalmail.it" TargetMode="External"/><Relationship Id="rId376" Type="http://schemas.openxmlformats.org/officeDocument/2006/relationships/hyperlink" Target="mailto:direzioneafc@pec.abiogen.it" TargetMode="External"/><Relationship Id="rId583" Type="http://schemas.openxmlformats.org/officeDocument/2006/relationships/hyperlink" Target="mailto:abc@pec.abcfarmaceutici.net" TargetMode="External"/><Relationship Id="rId790" Type="http://schemas.openxmlformats.org/officeDocument/2006/relationships/hyperlink" Target="mailto:takeda_italia_rm@pec.it" TargetMode="External"/><Relationship Id="rId804" Type="http://schemas.openxmlformats.org/officeDocument/2006/relationships/hyperlink" Target="mailto:bialitalia@legalmail.it" TargetMode="External"/><Relationship Id="rId4" Type="http://schemas.openxmlformats.org/officeDocument/2006/relationships/hyperlink" Target="mailto:alloga@legalmail.it" TargetMode="External"/><Relationship Id="rId236" Type="http://schemas.openxmlformats.org/officeDocument/2006/relationships/hyperlink" Target="mailto:rochepharma@legalmail.it" TargetMode="External"/><Relationship Id="rId443" Type="http://schemas.openxmlformats.org/officeDocument/2006/relationships/hyperlink" Target="mailto:guerbetspa@legalmail.it" TargetMode="External"/><Relationship Id="rId650" Type="http://schemas.openxmlformats.org/officeDocument/2006/relationships/hyperlink" Target="mailto:unipharma@pec.unipharmapec.it" TargetMode="External"/><Relationship Id="rId303" Type="http://schemas.openxmlformats.org/officeDocument/2006/relationships/hyperlink" Target="mailto:gare.merckserono@legalmail.it" TargetMode="External"/><Relationship Id="rId748" Type="http://schemas.openxmlformats.org/officeDocument/2006/relationships/hyperlink" Target="mailto:bms.italia@cert.bms.com" TargetMode="External"/><Relationship Id="rId84" Type="http://schemas.openxmlformats.org/officeDocument/2006/relationships/hyperlink" Target="mailto:bibby-scharlau@legalmail.it" TargetMode="External"/><Relationship Id="rId387" Type="http://schemas.openxmlformats.org/officeDocument/2006/relationships/hyperlink" Target="mailto:viiv.ufficiogare@pec.it" TargetMode="External"/><Relationship Id="rId510" Type="http://schemas.openxmlformats.org/officeDocument/2006/relationships/hyperlink" Target="mailto:MYLAN.GARE@LEGALMAIL.IT" TargetMode="External"/><Relationship Id="rId594" Type="http://schemas.openxmlformats.org/officeDocument/2006/relationships/hyperlink" Target="mailto:teofarma@pec.it" TargetMode="External"/><Relationship Id="rId608" Type="http://schemas.openxmlformats.org/officeDocument/2006/relationships/hyperlink" Target="mailto:baxterspa@pec.baxter.com" TargetMode="External"/><Relationship Id="rId815" Type="http://schemas.openxmlformats.org/officeDocument/2006/relationships/hyperlink" Target="mailto:chiesiitalia@legalmail.it" TargetMode="External"/><Relationship Id="rId247" Type="http://schemas.openxmlformats.org/officeDocument/2006/relationships/hyperlink" Target="mailto:sifispa@pec.sifigroup.com" TargetMode="External"/><Relationship Id="rId107" Type="http://schemas.openxmlformats.org/officeDocument/2006/relationships/hyperlink" Target="mailto:garesanofi@pec.it" TargetMode="External"/><Relationship Id="rId454" Type="http://schemas.openxmlformats.org/officeDocument/2006/relationships/hyperlink" Target="mailto:guerbetspa@legalmail.it" TargetMode="External"/><Relationship Id="rId661" Type="http://schemas.openxmlformats.org/officeDocument/2006/relationships/hyperlink" Target="mailto:tevaitalia@pec.tevacert.it" TargetMode="External"/><Relationship Id="rId759" Type="http://schemas.openxmlformats.org/officeDocument/2006/relationships/hyperlink" Target="mailto:UFFICIOGARE.PHARMA@ROCHE.LEGALMAIL.IT" TargetMode="External"/><Relationship Id="rId11" Type="http://schemas.openxmlformats.org/officeDocument/2006/relationships/hyperlink" Target="mailto:garenovartisfarma@legalmail.it" TargetMode="External"/><Relationship Id="rId314" Type="http://schemas.openxmlformats.org/officeDocument/2006/relationships/hyperlink" Target="mailto:aurobindo@legalmail.it" TargetMode="External"/><Relationship Id="rId398" Type="http://schemas.openxmlformats.org/officeDocument/2006/relationships/hyperlink" Target="mailto:garejc@actaliscertymail.it" TargetMode="External"/><Relationship Id="rId521" Type="http://schemas.openxmlformats.org/officeDocument/2006/relationships/hyperlink" Target="mailto:legalerappresentante@bayerspa.legalmail.it" TargetMode="External"/><Relationship Id="rId619" Type="http://schemas.openxmlformats.org/officeDocument/2006/relationships/hyperlink" Target="mailto:LFMSRL@CERTIMPRESE.IT" TargetMode="External"/><Relationship Id="rId95" Type="http://schemas.openxmlformats.org/officeDocument/2006/relationships/hyperlink" Target="mailto:amministrazione@cert.bioindustria.it" TargetMode="External"/><Relationship Id="rId160" Type="http://schemas.openxmlformats.org/officeDocument/2006/relationships/hyperlink" Target="mailto:MYLAN.GARE@LEGALMAIL.IT" TargetMode="External"/><Relationship Id="rId826" Type="http://schemas.openxmlformats.org/officeDocument/2006/relationships/hyperlink" Target="mailto:garesanofi@pec.it" TargetMode="External"/><Relationship Id="rId258" Type="http://schemas.openxmlformats.org/officeDocument/2006/relationships/hyperlink" Target="mailto:chiesiitalia@legalmail.it" TargetMode="External"/><Relationship Id="rId465" Type="http://schemas.openxmlformats.org/officeDocument/2006/relationships/hyperlink" Target="mailto:sobi.srl@legalmail.it" TargetMode="External"/><Relationship Id="rId672" Type="http://schemas.openxmlformats.org/officeDocument/2006/relationships/hyperlink" Target="mailto:MYLAN.GARE@LEGALMAIL.IT" TargetMode="External"/><Relationship Id="rId22" Type="http://schemas.openxmlformats.org/officeDocument/2006/relationships/hyperlink" Target="mailto:ufficiogare.msd@pec.it" TargetMode="External"/><Relationship Id="rId118" Type="http://schemas.openxmlformats.org/officeDocument/2006/relationships/hyperlink" Target="mailto:tevaitalia@pec.tevacert.it" TargetMode="External"/><Relationship Id="rId325" Type="http://schemas.openxmlformats.org/officeDocument/2006/relationships/hyperlink" Target="mailto:unipharma@pec.unipharmapec.it" TargetMode="External"/><Relationship Id="rId532" Type="http://schemas.openxmlformats.org/officeDocument/2006/relationships/hyperlink" Target="mailto:UFFICIOGARE.PHARMA@ROCHE.LEGALMAIL.IT" TargetMode="External"/><Relationship Id="rId171" Type="http://schemas.openxmlformats.org/officeDocument/2006/relationships/hyperlink" Target="mailto:rochepharma@legalmail.it" TargetMode="External"/><Relationship Id="rId837" Type="http://schemas.openxmlformats.org/officeDocument/2006/relationships/hyperlink" Target="mailto:GARESANDOZ@LEGALMAIL.IT" TargetMode="External"/><Relationship Id="rId269" Type="http://schemas.openxmlformats.org/officeDocument/2006/relationships/hyperlink" Target="mailto:info@pec.uriachitaly.com" TargetMode="External"/><Relationship Id="rId476" Type="http://schemas.openxmlformats.org/officeDocument/2006/relationships/hyperlink" Target="mailto:amministrazione@cert.bioindustria.it" TargetMode="External"/><Relationship Id="rId683" Type="http://schemas.openxmlformats.org/officeDocument/2006/relationships/hyperlink" Target="mailto:thea@pec.it" TargetMode="External"/><Relationship Id="rId33" Type="http://schemas.openxmlformats.org/officeDocument/2006/relationships/hyperlink" Target="mailto:epitech@legalmail.it" TargetMode="External"/><Relationship Id="rId129" Type="http://schemas.openxmlformats.org/officeDocument/2006/relationships/hyperlink" Target="mailto:codifi@legalmail.it" TargetMode="External"/><Relationship Id="rId336" Type="http://schemas.openxmlformats.org/officeDocument/2006/relationships/hyperlink" Target="mailto:gare.merckserono@legalmail.it" TargetMode="External"/><Relationship Id="rId543" Type="http://schemas.openxmlformats.org/officeDocument/2006/relationships/hyperlink" Target="mailto:garesanofi@pec.it" TargetMode="External"/><Relationship Id="rId182" Type="http://schemas.openxmlformats.org/officeDocument/2006/relationships/hyperlink" Target="mailto:takeda_italia_rm@pec.it" TargetMode="External"/><Relationship Id="rId403" Type="http://schemas.openxmlformats.org/officeDocument/2006/relationships/hyperlink" Target="mailto:legalerappresentante@bayerspa.legalmail.it" TargetMode="External"/><Relationship Id="rId750" Type="http://schemas.openxmlformats.org/officeDocument/2006/relationships/hyperlink" Target="mailto:ufficiogaregilead@legalmail.it" TargetMode="External"/><Relationship Id="rId848" Type="http://schemas.openxmlformats.org/officeDocument/2006/relationships/hyperlink" Target="mailto:GARESANDOZ@LEGALMAIL.IT" TargetMode="External"/><Relationship Id="rId487" Type="http://schemas.openxmlformats.org/officeDocument/2006/relationships/hyperlink" Target="mailto:medacpharma@pec.it" TargetMode="External"/><Relationship Id="rId610" Type="http://schemas.openxmlformats.org/officeDocument/2006/relationships/hyperlink" Target="mailto:grifolsgare@pec.trustedmail.intesa.it" TargetMode="External"/><Relationship Id="rId694" Type="http://schemas.openxmlformats.org/officeDocument/2006/relationships/hyperlink" Target="mailto:dl@pec.fidiapharmapec.it" TargetMode="External"/><Relationship Id="rId708" Type="http://schemas.openxmlformats.org/officeDocument/2006/relationships/hyperlink" Target="mailto:TENDER-IT@FKI-SRL.LEGALMAIL.IT" TargetMode="External"/><Relationship Id="rId347" Type="http://schemas.openxmlformats.org/officeDocument/2006/relationships/hyperlink" Target="mailto:gwpharmaitalysrl@pec.it" TargetMode="External"/><Relationship Id="rId44" Type="http://schemas.openxmlformats.org/officeDocument/2006/relationships/hyperlink" Target="mailto:ufficiogarecslbehring@legalmail.it" TargetMode="External"/><Relationship Id="rId554" Type="http://schemas.openxmlformats.org/officeDocument/2006/relationships/hyperlink" Target="mailto:euromed.srl@pec.it" TargetMode="External"/><Relationship Id="rId761" Type="http://schemas.openxmlformats.org/officeDocument/2006/relationships/hyperlink" Target="mailto:garepfizer@pec.it" TargetMode="External"/><Relationship Id="rId193" Type="http://schemas.openxmlformats.org/officeDocument/2006/relationships/hyperlink" Target="mailto:legalerappresentante@bayerspa.legalmail.it" TargetMode="External"/><Relationship Id="rId207" Type="http://schemas.openxmlformats.org/officeDocument/2006/relationships/hyperlink" Target="mailto:legalerappresentante@bayerspa.legalmail.it" TargetMode="External"/><Relationship Id="rId414" Type="http://schemas.openxmlformats.org/officeDocument/2006/relationships/hyperlink" Target="mailto:MYLAN.GARE@LEGALMAIL.IT" TargetMode="External"/><Relationship Id="rId498" Type="http://schemas.openxmlformats.org/officeDocument/2006/relationships/hyperlink" Target="mailto:astrazeneca@pec.astrazeneca.it" TargetMode="External"/><Relationship Id="rId621" Type="http://schemas.openxmlformats.org/officeDocument/2006/relationships/hyperlink" Target="mailto:10905@pec.federfarma.it" TargetMode="External"/><Relationship Id="rId260" Type="http://schemas.openxmlformats.org/officeDocument/2006/relationships/hyperlink" Target="mailto:ufficiogarecslbehring@legalmail.it" TargetMode="External"/><Relationship Id="rId719" Type="http://schemas.openxmlformats.org/officeDocument/2006/relationships/hyperlink" Target="mailto:ufficiogare.msd@pec.it" TargetMode="External"/><Relationship Id="rId55" Type="http://schemas.openxmlformats.org/officeDocument/2006/relationships/hyperlink" Target="mailto:euromed.srl@pec.it" TargetMode="External"/><Relationship Id="rId120" Type="http://schemas.openxmlformats.org/officeDocument/2006/relationships/hyperlink" Target="mailto:salfspa@legalmail.it" TargetMode="External"/><Relationship Id="rId358" Type="http://schemas.openxmlformats.org/officeDocument/2006/relationships/hyperlink" Target="mailto:sobi.srl@legalmail.it" TargetMode="External"/><Relationship Id="rId565" Type="http://schemas.openxmlformats.org/officeDocument/2006/relationships/hyperlink" Target="mailto:bms.italia@cert.bms.com" TargetMode="External"/><Relationship Id="rId772" Type="http://schemas.openxmlformats.org/officeDocument/2006/relationships/hyperlink" Target="mailto:garepfizer@pec.it" TargetMode="External"/><Relationship Id="rId218" Type="http://schemas.openxmlformats.org/officeDocument/2006/relationships/hyperlink" Target="mailto:astrazeneca@pec.astrazeneca.it" TargetMode="External"/><Relationship Id="rId425" Type="http://schemas.openxmlformats.org/officeDocument/2006/relationships/hyperlink" Target="mailto:medacpharma@pec.it" TargetMode="External"/><Relationship Id="rId632" Type="http://schemas.openxmlformats.org/officeDocument/2006/relationships/hyperlink" Target="mailto:SPA-ANTIBIOTICI@LEGALMAIL.IT" TargetMode="External"/><Relationship Id="rId271" Type="http://schemas.openxmlformats.org/officeDocument/2006/relationships/hyperlink" Target="mailto:ottopharma@legalmail.it" TargetMode="External"/><Relationship Id="rId66" Type="http://schemas.openxmlformats.org/officeDocument/2006/relationships/hyperlink" Target="mailto:anallergo@postecert.it" TargetMode="External"/><Relationship Id="rId131" Type="http://schemas.openxmlformats.org/officeDocument/2006/relationships/hyperlink" Target="mailto:contabilita@pec.sm-monico.it" TargetMode="External"/><Relationship Id="rId369" Type="http://schemas.openxmlformats.org/officeDocument/2006/relationships/hyperlink" Target="mailto:ottopharma@legalmail.it" TargetMode="External"/><Relationship Id="rId576" Type="http://schemas.openxmlformats.org/officeDocument/2006/relationships/hyperlink" Target="mailto:accord-healthcare@pec.it" TargetMode="External"/><Relationship Id="rId783" Type="http://schemas.openxmlformats.org/officeDocument/2006/relationships/hyperlink" Target="mailto:ottopharma@legalmail.it" TargetMode="External"/><Relationship Id="rId229" Type="http://schemas.openxmlformats.org/officeDocument/2006/relationships/hyperlink" Target="mailto:MYLAN.GARE@LEGALMAIL.IT" TargetMode="External"/><Relationship Id="rId436" Type="http://schemas.openxmlformats.org/officeDocument/2006/relationships/hyperlink" Target="mailto:molteni.farmaceutici@legalmail.it" TargetMode="External"/><Relationship Id="rId643" Type="http://schemas.openxmlformats.org/officeDocument/2006/relationships/hyperlink" Target="mailto:doc@pec.genericidoc.it" TargetMode="External"/><Relationship Id="rId850" Type="http://schemas.openxmlformats.org/officeDocument/2006/relationships/hyperlink" Target="mailto:viiv.ufficiogare@pec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1023"/>
  <sheetViews>
    <sheetView tabSelected="1" zoomScale="60" zoomScaleNormal="60" workbookViewId="0">
      <pane ySplit="1" topLeftCell="A897" activePane="bottomLeft" state="frozen"/>
      <selection pane="bottomLeft" activeCell="O901" sqref="O901"/>
    </sheetView>
  </sheetViews>
  <sheetFormatPr defaultColWidth="9.140625" defaultRowHeight="23.25" x14ac:dyDescent="0.25"/>
  <cols>
    <col min="1" max="1" width="0.140625" style="2" customWidth="1"/>
    <col min="2" max="2" width="38.140625" style="425" hidden="1" customWidth="1"/>
    <col min="3" max="3" width="76" style="2" customWidth="1"/>
    <col min="4" max="4" width="59.42578125" style="2" hidden="1" customWidth="1"/>
    <col min="5" max="5" width="35.5703125" style="2" customWidth="1"/>
    <col min="6" max="6" width="35.7109375" style="2" customWidth="1"/>
    <col min="7" max="7" width="0.28515625" style="311" hidden="1" customWidth="1"/>
    <col min="8" max="8" width="0.140625" style="77" hidden="1" customWidth="1"/>
    <col min="9" max="9" width="35.7109375" style="2" hidden="1" customWidth="1"/>
    <col min="10" max="10" width="40.85546875" style="160" hidden="1" customWidth="1"/>
    <col min="11" max="11" width="40.28515625" style="160" hidden="1" customWidth="1"/>
    <col min="12" max="12" width="36.42578125" style="160" hidden="1" customWidth="1"/>
    <col min="13" max="13" width="36.140625" style="76" hidden="1" customWidth="1"/>
    <col min="14" max="14" width="36" style="2" hidden="1" customWidth="1"/>
    <col min="15" max="15" width="36.5703125" style="2" customWidth="1"/>
    <col min="16" max="16" width="0.42578125" style="2" customWidth="1"/>
    <col min="17" max="17" width="36.5703125" style="2" customWidth="1"/>
    <col min="18" max="19" width="0.140625" style="2" hidden="1" customWidth="1"/>
    <col min="20" max="20" width="115.140625" style="2" hidden="1" customWidth="1"/>
    <col min="21" max="21" width="35.42578125" style="2" hidden="1" customWidth="1"/>
    <col min="22" max="22" width="0.140625" style="2" hidden="1" customWidth="1"/>
    <col min="23" max="23" width="41.85546875" style="78" customWidth="1"/>
    <col min="24" max="24" width="0.140625" style="2" customWidth="1"/>
    <col min="25" max="25" width="9.140625" style="2" customWidth="1"/>
    <col min="26" max="16384" width="9.140625" style="2"/>
  </cols>
  <sheetData>
    <row r="1" spans="1:24" ht="163.5" customHeight="1" x14ac:dyDescent="0.25">
      <c r="A1" s="491" t="s">
        <v>153</v>
      </c>
      <c r="B1" s="489" t="s">
        <v>3495</v>
      </c>
      <c r="C1" s="489" t="s">
        <v>2124</v>
      </c>
      <c r="D1" s="489" t="s">
        <v>474</v>
      </c>
      <c r="E1" s="498" t="s">
        <v>0</v>
      </c>
      <c r="F1" s="498" t="s">
        <v>65</v>
      </c>
      <c r="G1" s="498" t="s">
        <v>67</v>
      </c>
      <c r="H1" s="495" t="s">
        <v>1713</v>
      </c>
      <c r="I1" s="501" t="s">
        <v>246</v>
      </c>
      <c r="J1" s="501" t="s">
        <v>218</v>
      </c>
      <c r="K1" s="158" t="s">
        <v>219</v>
      </c>
      <c r="L1" s="501" t="s">
        <v>1714</v>
      </c>
      <c r="M1" s="498" t="s">
        <v>59</v>
      </c>
      <c r="N1" s="489" t="s">
        <v>31</v>
      </c>
      <c r="O1" s="489" t="s">
        <v>34</v>
      </c>
      <c r="P1" s="489" t="s">
        <v>32</v>
      </c>
      <c r="Q1" s="489" t="s">
        <v>33</v>
      </c>
      <c r="R1" s="489" t="s">
        <v>124</v>
      </c>
      <c r="S1" s="276" t="s">
        <v>2393</v>
      </c>
      <c r="T1" s="489" t="s">
        <v>3454</v>
      </c>
      <c r="U1" s="489" t="s">
        <v>1574</v>
      </c>
      <c r="V1" s="489" t="s">
        <v>97</v>
      </c>
      <c r="W1" s="489" t="s">
        <v>96</v>
      </c>
      <c r="X1" s="489" t="s">
        <v>467</v>
      </c>
    </row>
    <row r="2" spans="1:24" ht="51" hidden="1" customHeight="1" x14ac:dyDescent="0.25">
      <c r="A2" s="492"/>
      <c r="B2" s="493"/>
      <c r="C2" s="493"/>
      <c r="D2" s="493"/>
      <c r="E2" s="499"/>
      <c r="F2" s="499"/>
      <c r="G2" s="499"/>
      <c r="H2" s="496"/>
      <c r="I2" s="502"/>
      <c r="J2" s="502"/>
      <c r="K2" s="16"/>
      <c r="L2" s="502"/>
      <c r="M2" s="499"/>
      <c r="N2" s="490"/>
      <c r="O2" s="490"/>
      <c r="P2" s="490"/>
      <c r="Q2" s="490"/>
      <c r="R2" s="490"/>
      <c r="S2" s="277"/>
      <c r="T2" s="490"/>
      <c r="U2" s="490"/>
      <c r="V2" s="490"/>
      <c r="W2" s="490"/>
      <c r="X2" s="493"/>
    </row>
    <row r="3" spans="1:24" ht="50.1" hidden="1" customHeight="1" x14ac:dyDescent="0.25">
      <c r="A3" s="18">
        <v>1</v>
      </c>
      <c r="B3" s="259"/>
      <c r="C3" s="238" t="s">
        <v>1</v>
      </c>
      <c r="D3" s="18"/>
      <c r="E3" s="18" t="s">
        <v>2</v>
      </c>
      <c r="F3" s="20" t="s">
        <v>66</v>
      </c>
      <c r="G3" s="304" t="s">
        <v>68</v>
      </c>
      <c r="H3" s="18">
        <v>72</v>
      </c>
      <c r="I3" s="18"/>
      <c r="J3" s="18"/>
      <c r="K3" s="18"/>
      <c r="L3" s="87">
        <v>3077.67</v>
      </c>
      <c r="M3" s="22" t="s">
        <v>60</v>
      </c>
      <c r="N3" s="18">
        <v>1513982</v>
      </c>
      <c r="O3" s="18">
        <v>8530939192</v>
      </c>
      <c r="P3" s="23">
        <v>44183</v>
      </c>
      <c r="Q3" s="11">
        <v>212359.29</v>
      </c>
      <c r="R3" s="11">
        <f>(Q3*0.1)+Q3</f>
        <v>233595.21900000001</v>
      </c>
      <c r="S3" s="275"/>
      <c r="T3" s="11"/>
      <c r="U3" s="24">
        <v>12</v>
      </c>
      <c r="V3" s="11"/>
      <c r="W3" s="11" t="s">
        <v>98</v>
      </c>
      <c r="X3" s="11" t="s">
        <v>477</v>
      </c>
    </row>
    <row r="4" spans="1:24" ht="50.1" hidden="1" customHeight="1" x14ac:dyDescent="0.25">
      <c r="A4" s="13">
        <v>2</v>
      </c>
      <c r="B4" s="359"/>
      <c r="C4" s="244" t="s">
        <v>3</v>
      </c>
      <c r="D4" s="13" t="s">
        <v>629</v>
      </c>
      <c r="E4" s="13" t="s">
        <v>4</v>
      </c>
      <c r="F4" s="15" t="s">
        <v>69</v>
      </c>
      <c r="G4" s="355" t="s">
        <v>70</v>
      </c>
      <c r="H4" s="13">
        <v>20</v>
      </c>
      <c r="I4" s="13"/>
      <c r="J4" s="13"/>
      <c r="K4" s="13"/>
      <c r="L4" s="84">
        <v>3400.01</v>
      </c>
      <c r="M4" s="25" t="s">
        <v>60</v>
      </c>
      <c r="N4" s="13">
        <v>1514000</v>
      </c>
      <c r="O4" s="13"/>
      <c r="P4" s="17">
        <v>44183</v>
      </c>
      <c r="Q4" s="12"/>
      <c r="R4" s="12">
        <f t="shared" ref="R4:R9" si="0">(Q4*0.1)+Q4</f>
        <v>0</v>
      </c>
      <c r="S4" s="274"/>
      <c r="T4" s="12" t="s">
        <v>94</v>
      </c>
      <c r="U4" s="24"/>
      <c r="V4" s="12"/>
      <c r="W4" s="12" t="s">
        <v>94</v>
      </c>
    </row>
    <row r="5" spans="1:24" ht="50.1" hidden="1" customHeight="1" x14ac:dyDescent="0.25">
      <c r="A5" s="348">
        <v>3</v>
      </c>
      <c r="B5" s="359"/>
      <c r="C5" s="352" t="s">
        <v>29</v>
      </c>
      <c r="D5" s="13"/>
      <c r="E5" s="348" t="s">
        <v>5</v>
      </c>
      <c r="F5" s="353">
        <v>12146481002</v>
      </c>
      <c r="G5" s="422" t="s">
        <v>71</v>
      </c>
      <c r="H5" s="348">
        <v>40</v>
      </c>
      <c r="I5" s="13"/>
      <c r="J5" s="13"/>
      <c r="K5" s="13"/>
      <c r="L5" s="84" t="s">
        <v>6</v>
      </c>
      <c r="M5" s="506" t="s">
        <v>60</v>
      </c>
      <c r="N5" s="348" t="s">
        <v>35</v>
      </c>
      <c r="O5" s="348"/>
      <c r="P5" s="351">
        <v>44183</v>
      </c>
      <c r="Q5" s="346"/>
      <c r="R5" s="346"/>
      <c r="S5" s="274"/>
      <c r="T5" s="346" t="s">
        <v>95</v>
      </c>
      <c r="U5" s="24"/>
      <c r="V5" s="12"/>
      <c r="W5" s="346" t="s">
        <v>94</v>
      </c>
      <c r="X5" s="10" t="s">
        <v>478</v>
      </c>
    </row>
    <row r="6" spans="1:24" ht="50.1" hidden="1" customHeight="1" x14ac:dyDescent="0.25">
      <c r="A6" s="18">
        <v>4</v>
      </c>
      <c r="B6" s="259"/>
      <c r="C6" s="238" t="s">
        <v>7</v>
      </c>
      <c r="D6" s="18" t="s">
        <v>626</v>
      </c>
      <c r="E6" s="34" t="s">
        <v>821</v>
      </c>
      <c r="F6" s="20" t="s">
        <v>72</v>
      </c>
      <c r="G6" s="347" t="s">
        <v>73</v>
      </c>
      <c r="H6" s="18" t="s">
        <v>8</v>
      </c>
      <c r="I6" s="18"/>
      <c r="J6" s="18"/>
      <c r="K6" s="18"/>
      <c r="L6" s="87">
        <v>20.67</v>
      </c>
      <c r="M6" s="22" t="s">
        <v>60</v>
      </c>
      <c r="N6" s="18">
        <v>1514030</v>
      </c>
      <c r="O6" s="18" t="s">
        <v>36</v>
      </c>
      <c r="P6" s="23">
        <v>44183</v>
      </c>
      <c r="Q6" s="11">
        <v>59529.599999999999</v>
      </c>
      <c r="R6" s="11">
        <f t="shared" si="0"/>
        <v>65482.559999999998</v>
      </c>
      <c r="S6" s="275"/>
      <c r="T6" s="11"/>
      <c r="U6" s="24">
        <v>12</v>
      </c>
      <c r="V6" s="11"/>
      <c r="W6" s="11" t="s">
        <v>98</v>
      </c>
    </row>
    <row r="7" spans="1:24" ht="50.1" hidden="1" customHeight="1" x14ac:dyDescent="0.25">
      <c r="A7" s="18">
        <v>5</v>
      </c>
      <c r="B7" s="259"/>
      <c r="C7" s="240" t="s">
        <v>9</v>
      </c>
      <c r="D7" s="18" t="s">
        <v>625</v>
      </c>
      <c r="E7" s="18" t="s">
        <v>10</v>
      </c>
      <c r="F7" s="20" t="s">
        <v>76</v>
      </c>
      <c r="G7" s="347" t="s">
        <v>77</v>
      </c>
      <c r="H7" s="18" t="s">
        <v>11</v>
      </c>
      <c r="I7" s="18"/>
      <c r="J7" s="18"/>
      <c r="K7" s="18"/>
      <c r="L7" s="87">
        <v>16348.790080000001</v>
      </c>
      <c r="M7" s="22" t="s">
        <v>60</v>
      </c>
      <c r="N7" s="18">
        <v>1514202</v>
      </c>
      <c r="O7" s="18" t="s">
        <v>37</v>
      </c>
      <c r="P7" s="23">
        <v>44183</v>
      </c>
      <c r="Q7" s="11">
        <v>32964</v>
      </c>
      <c r="R7" s="11">
        <f t="shared" si="0"/>
        <v>36260.400000000001</v>
      </c>
      <c r="S7" s="275"/>
      <c r="T7" s="239" t="s">
        <v>2087</v>
      </c>
      <c r="U7" s="24">
        <v>12</v>
      </c>
      <c r="V7" s="11"/>
      <c r="W7" s="11" t="s">
        <v>98</v>
      </c>
    </row>
    <row r="8" spans="1:24" ht="50.1" hidden="1" customHeight="1" x14ac:dyDescent="0.25">
      <c r="A8" s="18">
        <v>6</v>
      </c>
      <c r="B8" s="259"/>
      <c r="C8" s="238" t="s">
        <v>12</v>
      </c>
      <c r="D8" s="18"/>
      <c r="E8" s="18" t="s">
        <v>13</v>
      </c>
      <c r="F8" s="20" t="s">
        <v>74</v>
      </c>
      <c r="G8" s="304" t="s">
        <v>75</v>
      </c>
      <c r="H8" s="26">
        <v>8000</v>
      </c>
      <c r="I8" s="26"/>
      <c r="J8" s="26"/>
      <c r="K8" s="26"/>
      <c r="L8" s="87">
        <v>3.234</v>
      </c>
      <c r="M8" s="22" t="s">
        <v>60</v>
      </c>
      <c r="N8" s="18">
        <v>1514232</v>
      </c>
      <c r="O8" s="26" t="s">
        <v>38</v>
      </c>
      <c r="P8" s="23">
        <v>44183</v>
      </c>
      <c r="Q8" s="11">
        <v>25872</v>
      </c>
      <c r="R8" s="11">
        <f t="shared" si="0"/>
        <v>28459.200000000001</v>
      </c>
      <c r="S8" s="275"/>
      <c r="T8" s="11"/>
      <c r="U8" s="24">
        <v>12</v>
      </c>
      <c r="V8" s="11"/>
      <c r="W8" s="11" t="s">
        <v>98</v>
      </c>
      <c r="X8" s="11" t="s">
        <v>479</v>
      </c>
    </row>
    <row r="9" spans="1:24" ht="50.1" hidden="1" customHeight="1" x14ac:dyDescent="0.25">
      <c r="A9" s="488">
        <v>7</v>
      </c>
      <c r="B9" s="259"/>
      <c r="C9" s="497" t="s">
        <v>30</v>
      </c>
      <c r="D9" s="18" t="s">
        <v>615</v>
      </c>
      <c r="E9" s="488" t="s">
        <v>14</v>
      </c>
      <c r="F9" s="500" t="s">
        <v>78</v>
      </c>
      <c r="G9" s="504" t="s">
        <v>79</v>
      </c>
      <c r="H9" s="488">
        <v>36</v>
      </c>
      <c r="I9" s="18"/>
      <c r="J9" s="18"/>
      <c r="K9" s="18"/>
      <c r="L9" s="494">
        <v>1343.1</v>
      </c>
      <c r="M9" s="22" t="s">
        <v>60</v>
      </c>
      <c r="N9" s="488">
        <v>1514307</v>
      </c>
      <c r="O9" s="488">
        <v>8531073027</v>
      </c>
      <c r="P9" s="507">
        <v>44183</v>
      </c>
      <c r="Q9" s="503">
        <v>48351.6</v>
      </c>
      <c r="R9" s="11">
        <f t="shared" si="0"/>
        <v>53186.759999999995</v>
      </c>
      <c r="S9" s="275"/>
      <c r="T9" s="503"/>
      <c r="U9" s="24">
        <v>12</v>
      </c>
      <c r="V9" s="11"/>
      <c r="W9" s="11" t="s">
        <v>98</v>
      </c>
      <c r="X9" s="27" t="s">
        <v>480</v>
      </c>
    </row>
    <row r="10" spans="1:24" ht="50.1" hidden="1" customHeight="1" x14ac:dyDescent="0.25">
      <c r="A10" s="488"/>
      <c r="B10" s="259"/>
      <c r="C10" s="497"/>
      <c r="D10" s="18"/>
      <c r="E10" s="488"/>
      <c r="F10" s="500"/>
      <c r="G10" s="505"/>
      <c r="H10" s="488"/>
      <c r="I10" s="18"/>
      <c r="J10" s="18"/>
      <c r="K10" s="18"/>
      <c r="L10" s="494"/>
      <c r="M10" s="22" t="s">
        <v>60</v>
      </c>
      <c r="N10" s="488"/>
      <c r="O10" s="488"/>
      <c r="P10" s="507"/>
      <c r="Q10" s="503"/>
      <c r="R10" s="11">
        <f>(Q10*0.1)+Q10</f>
        <v>0</v>
      </c>
      <c r="S10" s="275"/>
      <c r="T10" s="503"/>
      <c r="U10" s="24">
        <v>12</v>
      </c>
      <c r="V10" s="11"/>
      <c r="W10" s="11" t="s">
        <v>98</v>
      </c>
    </row>
    <row r="11" spans="1:24" ht="50.1" hidden="1" customHeight="1" x14ac:dyDescent="0.25">
      <c r="A11" s="18">
        <v>8</v>
      </c>
      <c r="B11" s="259"/>
      <c r="C11" s="238" t="s">
        <v>15</v>
      </c>
      <c r="D11" s="18" t="s">
        <v>630</v>
      </c>
      <c r="E11" s="18" t="s">
        <v>16</v>
      </c>
      <c r="F11" s="20" t="s">
        <v>80</v>
      </c>
      <c r="G11" s="312" t="s">
        <v>81</v>
      </c>
      <c r="H11" s="18">
        <v>10</v>
      </c>
      <c r="I11" s="18"/>
      <c r="J11" s="18"/>
      <c r="K11" s="18"/>
      <c r="L11" s="87">
        <v>1703.92</v>
      </c>
      <c r="M11" s="22" t="s">
        <v>60</v>
      </c>
      <c r="N11" s="18">
        <v>1514343</v>
      </c>
      <c r="O11" s="18" t="s">
        <v>39</v>
      </c>
      <c r="P11" s="23">
        <v>44183</v>
      </c>
      <c r="Q11" s="11">
        <v>17039.2</v>
      </c>
      <c r="R11" s="11">
        <f>(Q11*0.1)+Q11</f>
        <v>18743.120000000003</v>
      </c>
      <c r="S11" s="275"/>
      <c r="T11" s="11"/>
      <c r="U11" s="24">
        <v>12</v>
      </c>
      <c r="V11" s="11"/>
      <c r="W11" s="11" t="s">
        <v>98</v>
      </c>
    </row>
    <row r="12" spans="1:24" ht="50.1" hidden="1" customHeight="1" x14ac:dyDescent="0.25">
      <c r="A12" s="18">
        <v>9</v>
      </c>
      <c r="B12" s="259"/>
      <c r="C12" s="240" t="s">
        <v>17</v>
      </c>
      <c r="D12" s="18"/>
      <c r="E12" s="140" t="s">
        <v>2</v>
      </c>
      <c r="F12" s="141" t="s">
        <v>66</v>
      </c>
      <c r="G12" s="304" t="s">
        <v>68</v>
      </c>
      <c r="H12" s="18">
        <v>156</v>
      </c>
      <c r="I12" s="18"/>
      <c r="J12" s="18"/>
      <c r="K12" s="18"/>
      <c r="L12" s="87">
        <v>416</v>
      </c>
      <c r="M12" s="22" t="s">
        <v>60</v>
      </c>
      <c r="N12" s="18">
        <v>1514361</v>
      </c>
      <c r="O12" s="18" t="s">
        <v>40</v>
      </c>
      <c r="P12" s="23">
        <v>44183</v>
      </c>
      <c r="Q12" s="11">
        <v>64896</v>
      </c>
      <c r="R12" s="11">
        <f t="shared" ref="R12:R44" si="1">(Q12*0.1)+Q12</f>
        <v>71385.600000000006</v>
      </c>
      <c r="S12" s="275"/>
      <c r="T12" s="239" t="s">
        <v>2087</v>
      </c>
      <c r="U12" s="24">
        <v>12</v>
      </c>
      <c r="V12" s="11"/>
      <c r="W12" s="11" t="s">
        <v>98</v>
      </c>
      <c r="X12" s="11" t="s">
        <v>470</v>
      </c>
    </row>
    <row r="13" spans="1:24" ht="50.1" hidden="1" customHeight="1" x14ac:dyDescent="0.25">
      <c r="A13" s="18">
        <v>10</v>
      </c>
      <c r="B13" s="259"/>
      <c r="C13" s="240" t="s">
        <v>18</v>
      </c>
      <c r="D13" s="18" t="s">
        <v>520</v>
      </c>
      <c r="E13" s="18" t="s">
        <v>19</v>
      </c>
      <c r="F13" s="20" t="s">
        <v>82</v>
      </c>
      <c r="G13" s="347" t="s">
        <v>83</v>
      </c>
      <c r="H13" s="18">
        <v>12</v>
      </c>
      <c r="I13" s="18"/>
      <c r="J13" s="18"/>
      <c r="K13" s="18"/>
      <c r="L13" s="87">
        <v>3840.32</v>
      </c>
      <c r="M13" s="22" t="s">
        <v>60</v>
      </c>
      <c r="N13" s="18">
        <v>1514451</v>
      </c>
      <c r="O13" s="18" t="s">
        <v>41</v>
      </c>
      <c r="P13" s="23">
        <v>44183</v>
      </c>
      <c r="Q13" s="11">
        <v>46083.839999999997</v>
      </c>
      <c r="R13" s="11">
        <f t="shared" si="1"/>
        <v>50692.223999999995</v>
      </c>
      <c r="S13" s="275"/>
      <c r="T13" s="239" t="s">
        <v>2087</v>
      </c>
      <c r="U13" s="24">
        <v>12</v>
      </c>
      <c r="V13" s="11"/>
      <c r="W13" s="11" t="s">
        <v>98</v>
      </c>
    </row>
    <row r="14" spans="1:24" ht="50.1" hidden="1" customHeight="1" x14ac:dyDescent="0.25">
      <c r="A14" s="18">
        <v>11</v>
      </c>
      <c r="B14" s="259"/>
      <c r="C14" s="240" t="s">
        <v>20</v>
      </c>
      <c r="D14" s="18" t="s">
        <v>624</v>
      </c>
      <c r="E14" s="112" t="s">
        <v>21</v>
      </c>
      <c r="F14" s="113">
        <v>426150488</v>
      </c>
      <c r="G14" s="347" t="s">
        <v>115</v>
      </c>
      <c r="H14" s="18">
        <v>1344</v>
      </c>
      <c r="I14" s="18"/>
      <c r="J14" s="18"/>
      <c r="K14" s="18"/>
      <c r="L14" s="87">
        <v>25.714289999999998</v>
      </c>
      <c r="M14" s="22" t="s">
        <v>60</v>
      </c>
      <c r="N14" s="18">
        <v>1514475</v>
      </c>
      <c r="O14" s="18" t="s">
        <v>42</v>
      </c>
      <c r="P14" s="23">
        <v>44183</v>
      </c>
      <c r="Q14" s="11">
        <v>34560.01</v>
      </c>
      <c r="R14" s="11">
        <f t="shared" si="1"/>
        <v>38016.010999999999</v>
      </c>
      <c r="S14" s="275"/>
      <c r="T14" s="239" t="s">
        <v>2087</v>
      </c>
      <c r="U14" s="24">
        <v>12</v>
      </c>
      <c r="V14" s="11"/>
      <c r="W14" s="11" t="s">
        <v>98</v>
      </c>
    </row>
    <row r="15" spans="1:24" ht="50.1" hidden="1" customHeight="1" x14ac:dyDescent="0.25">
      <c r="A15" s="18">
        <v>12</v>
      </c>
      <c r="B15" s="259"/>
      <c r="C15" s="238" t="s">
        <v>22</v>
      </c>
      <c r="D15" s="18"/>
      <c r="E15" s="18" t="s">
        <v>23</v>
      </c>
      <c r="F15" s="20" t="s">
        <v>84</v>
      </c>
      <c r="G15" s="312" t="s">
        <v>93</v>
      </c>
      <c r="H15" s="18">
        <v>12</v>
      </c>
      <c r="I15" s="18"/>
      <c r="J15" s="18"/>
      <c r="K15" s="18"/>
      <c r="L15" s="87">
        <v>3242.75</v>
      </c>
      <c r="M15" s="22" t="s">
        <v>60</v>
      </c>
      <c r="N15" s="18">
        <v>1514496</v>
      </c>
      <c r="O15" s="18" t="s">
        <v>43</v>
      </c>
      <c r="P15" s="23">
        <v>44183</v>
      </c>
      <c r="Q15" s="11">
        <v>21402.12</v>
      </c>
      <c r="R15" s="11">
        <f t="shared" si="1"/>
        <v>23542.331999999999</v>
      </c>
      <c r="S15" s="275"/>
      <c r="T15" s="11"/>
      <c r="U15" s="24">
        <v>12</v>
      </c>
      <c r="V15" s="11"/>
      <c r="W15" s="11" t="s">
        <v>98</v>
      </c>
      <c r="X15" s="11" t="s">
        <v>481</v>
      </c>
    </row>
    <row r="16" spans="1:24" ht="50.1" hidden="1" customHeight="1" x14ac:dyDescent="0.25">
      <c r="A16" s="18">
        <v>13</v>
      </c>
      <c r="B16" s="259"/>
      <c r="C16" s="240" t="s">
        <v>24</v>
      </c>
      <c r="D16" s="18" t="s">
        <v>612</v>
      </c>
      <c r="E16" s="140" t="s">
        <v>2</v>
      </c>
      <c r="F16" s="141" t="s">
        <v>66</v>
      </c>
      <c r="G16" s="304" t="s">
        <v>68</v>
      </c>
      <c r="H16" s="18">
        <v>4</v>
      </c>
      <c r="I16" s="18"/>
      <c r="J16" s="18"/>
      <c r="K16" s="18"/>
      <c r="L16" s="87">
        <v>2832.65</v>
      </c>
      <c r="M16" s="22" t="s">
        <v>60</v>
      </c>
      <c r="N16" s="18">
        <v>1514512</v>
      </c>
      <c r="O16" s="18" t="s">
        <v>44</v>
      </c>
      <c r="P16" s="23">
        <v>44183</v>
      </c>
      <c r="Q16" s="11">
        <v>11330.6</v>
      </c>
      <c r="R16" s="11">
        <f t="shared" si="1"/>
        <v>12463.66</v>
      </c>
      <c r="S16" s="275"/>
      <c r="T16" s="239" t="s">
        <v>2087</v>
      </c>
      <c r="U16" s="24">
        <v>12</v>
      </c>
      <c r="V16" s="11"/>
      <c r="W16" s="11" t="s">
        <v>98</v>
      </c>
      <c r="X16" s="11" t="s">
        <v>468</v>
      </c>
    </row>
    <row r="17" spans="1:24" ht="67.5" hidden="1" customHeight="1" x14ac:dyDescent="0.25">
      <c r="A17" s="13">
        <v>14</v>
      </c>
      <c r="B17" s="359"/>
      <c r="C17" s="240" t="s">
        <v>25</v>
      </c>
      <c r="D17" s="13" t="s">
        <v>576</v>
      </c>
      <c r="E17" s="13" t="s">
        <v>26</v>
      </c>
      <c r="F17" s="15" t="s">
        <v>85</v>
      </c>
      <c r="G17" s="442" t="s">
        <v>111</v>
      </c>
      <c r="H17" s="13">
        <v>120</v>
      </c>
      <c r="I17" s="13"/>
      <c r="J17" s="13"/>
      <c r="K17" s="13"/>
      <c r="L17" s="84">
        <v>250</v>
      </c>
      <c r="M17" s="25" t="s">
        <v>60</v>
      </c>
      <c r="N17" s="13">
        <v>1514548</v>
      </c>
      <c r="O17" s="13"/>
      <c r="P17" s="17">
        <v>44183</v>
      </c>
      <c r="Q17" s="12"/>
      <c r="R17" s="11">
        <f t="shared" si="1"/>
        <v>0</v>
      </c>
      <c r="S17" s="275"/>
      <c r="T17" s="243" t="s">
        <v>2099</v>
      </c>
      <c r="U17" s="24"/>
      <c r="V17" s="12"/>
      <c r="W17" s="12" t="s">
        <v>94</v>
      </c>
      <c r="X17" s="2" t="s">
        <v>633</v>
      </c>
    </row>
    <row r="18" spans="1:24" ht="50.1" hidden="1" customHeight="1" x14ac:dyDescent="0.25">
      <c r="A18" s="18">
        <v>15</v>
      </c>
      <c r="B18" s="259"/>
      <c r="C18" s="238" t="s">
        <v>27</v>
      </c>
      <c r="D18" s="18"/>
      <c r="E18" s="18" t="s">
        <v>28</v>
      </c>
      <c r="F18" s="20" t="s">
        <v>86</v>
      </c>
      <c r="G18" s="304" t="s">
        <v>87</v>
      </c>
      <c r="H18" s="26">
        <v>2400</v>
      </c>
      <c r="I18" s="26"/>
      <c r="J18" s="26"/>
      <c r="K18" s="26"/>
      <c r="L18" s="87">
        <v>12</v>
      </c>
      <c r="M18" s="22" t="s">
        <v>60</v>
      </c>
      <c r="N18" s="18">
        <v>1515243</v>
      </c>
      <c r="O18" s="26" t="s">
        <v>45</v>
      </c>
      <c r="P18" s="23">
        <v>44183</v>
      </c>
      <c r="Q18" s="11">
        <v>28800</v>
      </c>
      <c r="R18" s="11">
        <f t="shared" si="1"/>
        <v>31680</v>
      </c>
      <c r="S18" s="275"/>
      <c r="T18" s="11"/>
      <c r="U18" s="24">
        <v>12</v>
      </c>
      <c r="V18" s="11"/>
      <c r="W18" s="11" t="s">
        <v>98</v>
      </c>
      <c r="X18" s="11" t="s">
        <v>482</v>
      </c>
    </row>
    <row r="19" spans="1:24" ht="50.1" hidden="1" customHeight="1" x14ac:dyDescent="0.25">
      <c r="A19" s="18">
        <v>16</v>
      </c>
      <c r="B19" s="259"/>
      <c r="C19" s="240" t="s">
        <v>46</v>
      </c>
      <c r="D19" s="18" t="s">
        <v>621</v>
      </c>
      <c r="E19" s="18" t="s">
        <v>16</v>
      </c>
      <c r="F19" s="20" t="s">
        <v>80</v>
      </c>
      <c r="G19" s="304" t="s">
        <v>81</v>
      </c>
      <c r="H19" s="26"/>
      <c r="I19" s="26"/>
      <c r="J19" s="26"/>
      <c r="K19" s="26"/>
      <c r="L19" s="88">
        <v>3490.18</v>
      </c>
      <c r="M19" s="22" t="s">
        <v>64</v>
      </c>
      <c r="N19" s="18">
        <v>1515258</v>
      </c>
      <c r="O19" s="26" t="s">
        <v>47</v>
      </c>
      <c r="P19" s="23">
        <v>44183</v>
      </c>
      <c r="Q19" s="11">
        <v>41882.160000000003</v>
      </c>
      <c r="R19" s="11">
        <f t="shared" si="1"/>
        <v>46070.376000000004</v>
      </c>
      <c r="S19" s="275"/>
      <c r="T19" s="239" t="s">
        <v>2087</v>
      </c>
      <c r="U19" s="24">
        <v>12</v>
      </c>
      <c r="V19" s="11"/>
      <c r="W19" s="11" t="s">
        <v>98</v>
      </c>
      <c r="X19" s="11" t="s">
        <v>468</v>
      </c>
    </row>
    <row r="20" spans="1:24" ht="50.1" hidden="1" customHeight="1" x14ac:dyDescent="0.25">
      <c r="A20" s="18">
        <v>17</v>
      </c>
      <c r="B20" s="259"/>
      <c r="C20" s="240" t="s">
        <v>48</v>
      </c>
      <c r="D20" s="18" t="s">
        <v>610</v>
      </c>
      <c r="E20" s="18" t="s">
        <v>49</v>
      </c>
      <c r="F20" s="20" t="s">
        <v>88</v>
      </c>
      <c r="G20" s="304" t="s">
        <v>89</v>
      </c>
      <c r="H20" s="26"/>
      <c r="I20" s="26"/>
      <c r="J20" s="26"/>
      <c r="K20" s="26"/>
      <c r="L20" s="88">
        <v>16.644670000000001</v>
      </c>
      <c r="M20" s="22" t="s">
        <v>62</v>
      </c>
      <c r="N20" s="18">
        <v>1524372</v>
      </c>
      <c r="O20" s="29" t="s">
        <v>52</v>
      </c>
      <c r="P20" s="23">
        <v>44183</v>
      </c>
      <c r="Q20" s="11">
        <v>59920.81</v>
      </c>
      <c r="R20" s="11">
        <f t="shared" si="1"/>
        <v>65912.891000000003</v>
      </c>
      <c r="S20" s="275"/>
      <c r="T20" s="239" t="s">
        <v>2087</v>
      </c>
      <c r="U20" s="24">
        <v>12</v>
      </c>
      <c r="V20" s="11"/>
      <c r="W20" s="11" t="s">
        <v>98</v>
      </c>
      <c r="X20" s="11" t="s">
        <v>483</v>
      </c>
    </row>
    <row r="21" spans="1:24" ht="50.1" hidden="1" customHeight="1" x14ac:dyDescent="0.25">
      <c r="A21" s="18">
        <v>18</v>
      </c>
      <c r="B21" s="259"/>
      <c r="C21" s="238" t="s">
        <v>50</v>
      </c>
      <c r="D21" s="18" t="s">
        <v>605</v>
      </c>
      <c r="E21" s="18" t="s">
        <v>51</v>
      </c>
      <c r="F21" s="20" t="s">
        <v>90</v>
      </c>
      <c r="G21" s="304" t="s">
        <v>91</v>
      </c>
      <c r="H21" s="26"/>
      <c r="I21" s="26"/>
      <c r="J21" s="26"/>
      <c r="K21" s="26"/>
      <c r="L21" s="87"/>
      <c r="M21" s="22" t="s">
        <v>64</v>
      </c>
      <c r="N21" s="18">
        <v>1532211</v>
      </c>
      <c r="O21" s="26" t="s">
        <v>53</v>
      </c>
      <c r="P21" s="23">
        <v>44183</v>
      </c>
      <c r="Q21" s="11">
        <v>24070.07</v>
      </c>
      <c r="R21" s="11">
        <f t="shared" si="1"/>
        <v>26477.077000000001</v>
      </c>
      <c r="S21" s="275"/>
      <c r="T21" s="11" t="s">
        <v>63</v>
      </c>
      <c r="U21" s="24">
        <v>12</v>
      </c>
      <c r="V21" s="11"/>
      <c r="W21" s="11" t="s">
        <v>98</v>
      </c>
      <c r="X21" s="11" t="s">
        <v>468</v>
      </c>
    </row>
    <row r="22" spans="1:24" ht="50.1" hidden="1" customHeight="1" x14ac:dyDescent="0.25">
      <c r="A22" s="18">
        <v>19</v>
      </c>
      <c r="B22" s="259"/>
      <c r="C22" s="238" t="s">
        <v>54</v>
      </c>
      <c r="D22" s="18" t="s">
        <v>628</v>
      </c>
      <c r="E22" s="18" t="s">
        <v>55</v>
      </c>
      <c r="F22" s="20" t="s">
        <v>92</v>
      </c>
      <c r="G22" s="347" t="s">
        <v>459</v>
      </c>
      <c r="H22" s="26"/>
      <c r="I22" s="26"/>
      <c r="J22" s="26"/>
      <c r="K22" s="26"/>
      <c r="L22" s="87">
        <v>330</v>
      </c>
      <c r="M22" s="22" t="s">
        <v>61</v>
      </c>
      <c r="N22" s="18">
        <v>1546867</v>
      </c>
      <c r="O22" s="26" t="s">
        <v>56</v>
      </c>
      <c r="P22" s="23">
        <v>44186</v>
      </c>
      <c r="Q22" s="11">
        <v>13200</v>
      </c>
      <c r="R22" s="11">
        <f t="shared" si="1"/>
        <v>14520</v>
      </c>
      <c r="S22" s="275"/>
      <c r="T22" s="11"/>
      <c r="U22" s="24">
        <v>12</v>
      </c>
      <c r="V22" s="11"/>
      <c r="W22" s="11" t="s">
        <v>98</v>
      </c>
    </row>
    <row r="23" spans="1:24" ht="50.1" hidden="1" customHeight="1" x14ac:dyDescent="0.25">
      <c r="A23" s="18">
        <v>20</v>
      </c>
      <c r="B23" s="259"/>
      <c r="C23" s="238" t="s">
        <v>57</v>
      </c>
      <c r="D23" s="18" t="s">
        <v>595</v>
      </c>
      <c r="E23" s="18" t="s">
        <v>14</v>
      </c>
      <c r="F23" s="20" t="s">
        <v>78</v>
      </c>
      <c r="G23" s="304" t="s">
        <v>79</v>
      </c>
      <c r="H23" s="26"/>
      <c r="I23" s="26"/>
      <c r="J23" s="26"/>
      <c r="K23" s="26"/>
      <c r="L23" s="87">
        <v>601.19000000000005</v>
      </c>
      <c r="M23" s="22" t="s">
        <v>61</v>
      </c>
      <c r="N23" s="18">
        <v>1546885</v>
      </c>
      <c r="O23" s="26" t="s">
        <v>58</v>
      </c>
      <c r="P23" s="23">
        <v>44186</v>
      </c>
      <c r="Q23" s="11">
        <v>76952.320000000007</v>
      </c>
      <c r="R23" s="11">
        <f t="shared" si="1"/>
        <v>84647.552000000011</v>
      </c>
      <c r="S23" s="275"/>
      <c r="T23" s="11"/>
      <c r="U23" s="24">
        <v>12</v>
      </c>
      <c r="V23" s="11"/>
      <c r="W23" s="11" t="s">
        <v>98</v>
      </c>
      <c r="X23" s="11" t="s">
        <v>468</v>
      </c>
    </row>
    <row r="24" spans="1:24" ht="50.1" hidden="1" customHeight="1" x14ac:dyDescent="0.25">
      <c r="A24" s="18">
        <v>21</v>
      </c>
      <c r="B24" s="259"/>
      <c r="C24" s="240" t="s">
        <v>99</v>
      </c>
      <c r="D24" s="18" t="s">
        <v>592</v>
      </c>
      <c r="E24" s="18" t="s">
        <v>200</v>
      </c>
      <c r="F24" s="30" t="s">
        <v>199</v>
      </c>
      <c r="G24" s="312" t="s">
        <v>100</v>
      </c>
      <c r="H24" s="26" t="s">
        <v>101</v>
      </c>
      <c r="I24" s="26"/>
      <c r="J24" s="26"/>
      <c r="K24" s="26"/>
      <c r="L24" s="87">
        <v>176.44</v>
      </c>
      <c r="M24" s="22" t="s">
        <v>102</v>
      </c>
      <c r="N24" s="18">
        <v>1584282</v>
      </c>
      <c r="O24" s="31" t="s">
        <v>297</v>
      </c>
      <c r="P24" s="23">
        <v>44236</v>
      </c>
      <c r="Q24" s="11">
        <v>127036.8</v>
      </c>
      <c r="R24" s="11">
        <f t="shared" si="1"/>
        <v>139740.48000000001</v>
      </c>
      <c r="S24" s="275"/>
      <c r="T24" s="95" t="s">
        <v>2088</v>
      </c>
      <c r="U24" s="24">
        <v>10</v>
      </c>
      <c r="V24" s="32" t="s">
        <v>152</v>
      </c>
      <c r="W24" s="11" t="s">
        <v>125</v>
      </c>
      <c r="X24" s="11" t="s">
        <v>468</v>
      </c>
    </row>
    <row r="25" spans="1:24" ht="50.1" hidden="1" customHeight="1" x14ac:dyDescent="0.25">
      <c r="A25" s="18">
        <v>22</v>
      </c>
      <c r="B25" s="259"/>
      <c r="C25" s="240" t="s">
        <v>103</v>
      </c>
      <c r="D25" s="18"/>
      <c r="E25" s="18" t="s">
        <v>104</v>
      </c>
      <c r="F25" s="20">
        <v>9592090964</v>
      </c>
      <c r="G25" s="304" t="s">
        <v>105</v>
      </c>
      <c r="H25" s="26" t="s">
        <v>106</v>
      </c>
      <c r="I25" s="26"/>
      <c r="J25" s="26"/>
      <c r="K25" s="26"/>
      <c r="L25" s="87">
        <v>4691.18</v>
      </c>
      <c r="M25" s="22" t="s">
        <v>107</v>
      </c>
      <c r="N25" s="18">
        <v>1588741</v>
      </c>
      <c r="O25" s="26" t="s">
        <v>108</v>
      </c>
      <c r="P25" s="23">
        <v>44239</v>
      </c>
      <c r="Q25" s="11">
        <v>150117.76000000001</v>
      </c>
      <c r="R25" s="11">
        <f t="shared" si="1"/>
        <v>165129.53600000002</v>
      </c>
      <c r="S25" s="275"/>
      <c r="T25" s="243" t="s">
        <v>2088</v>
      </c>
      <c r="U25" s="24">
        <v>10</v>
      </c>
      <c r="V25" s="32" t="s">
        <v>152</v>
      </c>
      <c r="W25" s="11" t="s">
        <v>125</v>
      </c>
      <c r="X25" s="11" t="s">
        <v>468</v>
      </c>
    </row>
    <row r="26" spans="1:24" ht="50.1" hidden="1" customHeight="1" x14ac:dyDescent="0.25">
      <c r="A26" s="18">
        <v>23</v>
      </c>
      <c r="B26" s="259"/>
      <c r="C26" s="238" t="s">
        <v>109</v>
      </c>
      <c r="D26" s="18" t="s">
        <v>627</v>
      </c>
      <c r="E26" s="18" t="s">
        <v>110</v>
      </c>
      <c r="F26" s="20">
        <v>2774840595</v>
      </c>
      <c r="G26" s="442" t="s">
        <v>111</v>
      </c>
      <c r="H26" s="26" t="s">
        <v>112</v>
      </c>
      <c r="I26" s="26"/>
      <c r="J26" s="26"/>
      <c r="K26" s="26"/>
      <c r="L26" s="87">
        <v>9.7799999999999994</v>
      </c>
      <c r="M26" s="22" t="s">
        <v>107</v>
      </c>
      <c r="N26" s="18">
        <v>1589093</v>
      </c>
      <c r="O26" s="26" t="s">
        <v>113</v>
      </c>
      <c r="P26" s="23">
        <v>44239</v>
      </c>
      <c r="Q26" s="11">
        <v>58061.5</v>
      </c>
      <c r="R26" s="11">
        <f t="shared" si="1"/>
        <v>63867.65</v>
      </c>
      <c r="S26" s="275"/>
      <c r="T26" s="11" t="s">
        <v>859</v>
      </c>
      <c r="U26" s="24">
        <v>10</v>
      </c>
      <c r="V26" s="32" t="s">
        <v>152</v>
      </c>
      <c r="W26" s="11" t="s">
        <v>125</v>
      </c>
      <c r="X26" s="11"/>
    </row>
    <row r="27" spans="1:24" ht="50.1" hidden="1" customHeight="1" x14ac:dyDescent="0.25">
      <c r="A27" s="18">
        <v>24</v>
      </c>
      <c r="B27" s="259"/>
      <c r="C27" s="240" t="s">
        <v>114</v>
      </c>
      <c r="D27" s="18" t="s">
        <v>602</v>
      </c>
      <c r="E27" s="18" t="s">
        <v>21</v>
      </c>
      <c r="F27" s="20">
        <v>426150488</v>
      </c>
      <c r="G27" s="304" t="s">
        <v>115</v>
      </c>
      <c r="H27" s="26" t="s">
        <v>116</v>
      </c>
      <c r="I27" s="26"/>
      <c r="J27" s="26"/>
      <c r="K27" s="26"/>
      <c r="L27" s="87">
        <v>176.44</v>
      </c>
      <c r="M27" s="22" t="s">
        <v>117</v>
      </c>
      <c r="N27" s="18">
        <v>1597011</v>
      </c>
      <c r="O27" s="26" t="s">
        <v>118</v>
      </c>
      <c r="P27" s="23">
        <v>44239</v>
      </c>
      <c r="Q27" s="11">
        <v>105864</v>
      </c>
      <c r="R27" s="11">
        <f t="shared" si="1"/>
        <v>116450.4</v>
      </c>
      <c r="S27" s="275"/>
      <c r="T27" s="239" t="s">
        <v>2105</v>
      </c>
      <c r="U27" s="24">
        <v>10</v>
      </c>
      <c r="V27" s="32" t="s">
        <v>152</v>
      </c>
      <c r="W27" s="11" t="s">
        <v>125</v>
      </c>
      <c r="X27" s="11" t="s">
        <v>468</v>
      </c>
    </row>
    <row r="28" spans="1:24" ht="50.1" hidden="1" customHeight="1" x14ac:dyDescent="0.25">
      <c r="A28" s="18">
        <v>25</v>
      </c>
      <c r="B28" s="259"/>
      <c r="C28" s="238" t="s">
        <v>119</v>
      </c>
      <c r="D28" s="18"/>
      <c r="E28" s="18" t="s">
        <v>120</v>
      </c>
      <c r="F28" s="20">
        <v>12867680154</v>
      </c>
      <c r="G28" s="347" t="s">
        <v>121</v>
      </c>
      <c r="H28" s="26">
        <v>80</v>
      </c>
      <c r="I28" s="26"/>
      <c r="J28" s="26"/>
      <c r="K28" s="26"/>
      <c r="L28" s="87">
        <v>200</v>
      </c>
      <c r="M28" s="22" t="s">
        <v>122</v>
      </c>
      <c r="N28" s="18">
        <v>1610686</v>
      </c>
      <c r="O28" s="26" t="s">
        <v>123</v>
      </c>
      <c r="P28" s="23">
        <v>44245</v>
      </c>
      <c r="Q28" s="11">
        <v>16000</v>
      </c>
      <c r="R28" s="11">
        <f t="shared" si="1"/>
        <v>17600</v>
      </c>
      <c r="S28" s="275"/>
      <c r="T28" s="11" t="s">
        <v>860</v>
      </c>
      <c r="U28" s="24">
        <v>10</v>
      </c>
      <c r="V28" s="11"/>
      <c r="W28" s="11" t="s">
        <v>125</v>
      </c>
      <c r="X28" s="11"/>
    </row>
    <row r="29" spans="1:24" ht="50.1" hidden="1" customHeight="1" x14ac:dyDescent="0.25">
      <c r="A29" s="18">
        <v>26</v>
      </c>
      <c r="B29" s="259"/>
      <c r="C29" s="238" t="s">
        <v>138</v>
      </c>
      <c r="D29" s="33"/>
      <c r="E29" s="34" t="s">
        <v>126</v>
      </c>
      <c r="F29" s="35" t="s">
        <v>127</v>
      </c>
      <c r="G29" s="312" t="s">
        <v>128</v>
      </c>
      <c r="H29" s="7">
        <v>70</v>
      </c>
      <c r="I29" s="7"/>
      <c r="J29" s="7"/>
      <c r="K29" s="7"/>
      <c r="L29" s="85">
        <v>54.59</v>
      </c>
      <c r="M29" s="22" t="s">
        <v>122</v>
      </c>
      <c r="N29" s="28" t="s">
        <v>143</v>
      </c>
      <c r="O29" s="37" t="s">
        <v>147</v>
      </c>
      <c r="P29" s="38">
        <v>44231</v>
      </c>
      <c r="Q29" s="39">
        <v>3823</v>
      </c>
      <c r="R29" s="11">
        <f t="shared" si="1"/>
        <v>4205.3</v>
      </c>
      <c r="S29" s="275"/>
      <c r="T29" s="95" t="s">
        <v>858</v>
      </c>
      <c r="U29" s="24">
        <v>10</v>
      </c>
      <c r="V29" s="11"/>
      <c r="W29" s="11" t="s">
        <v>125</v>
      </c>
      <c r="X29" s="11" t="s">
        <v>468</v>
      </c>
    </row>
    <row r="30" spans="1:24" ht="39" hidden="1" customHeight="1" x14ac:dyDescent="0.25">
      <c r="A30" s="18">
        <v>27</v>
      </c>
      <c r="B30" s="259"/>
      <c r="C30" s="238" t="s">
        <v>139</v>
      </c>
      <c r="D30" s="33"/>
      <c r="E30" s="34" t="s">
        <v>129</v>
      </c>
      <c r="F30" s="35" t="s">
        <v>130</v>
      </c>
      <c r="G30" s="312" t="s">
        <v>131</v>
      </c>
      <c r="H30" s="7">
        <v>30000</v>
      </c>
      <c r="I30" s="7"/>
      <c r="J30" s="7"/>
      <c r="K30" s="7"/>
      <c r="L30" s="85">
        <v>0.38</v>
      </c>
      <c r="M30" s="40" t="s">
        <v>154</v>
      </c>
      <c r="N30" s="28" t="s">
        <v>144</v>
      </c>
      <c r="O30" s="37" t="s">
        <v>148</v>
      </c>
      <c r="P30" s="38">
        <v>44231</v>
      </c>
      <c r="Q30" s="39">
        <v>11400</v>
      </c>
      <c r="R30" s="11">
        <f t="shared" si="1"/>
        <v>12540</v>
      </c>
      <c r="S30" s="275"/>
      <c r="T30" s="96" t="s">
        <v>861</v>
      </c>
      <c r="U30" s="24">
        <v>10</v>
      </c>
      <c r="V30" s="11"/>
      <c r="W30" s="11" t="s">
        <v>125</v>
      </c>
      <c r="X30" s="11" t="s">
        <v>484</v>
      </c>
    </row>
    <row r="31" spans="1:24" ht="50.1" hidden="1" customHeight="1" x14ac:dyDescent="0.25">
      <c r="A31" s="18">
        <v>28</v>
      </c>
      <c r="B31" s="259"/>
      <c r="C31" s="240" t="s">
        <v>140</v>
      </c>
      <c r="D31" s="33" t="s">
        <v>476</v>
      </c>
      <c r="E31" s="34" t="s">
        <v>821</v>
      </c>
      <c r="F31" s="113" t="s">
        <v>72</v>
      </c>
      <c r="G31" s="312" t="s">
        <v>73</v>
      </c>
      <c r="H31" s="7">
        <v>24</v>
      </c>
      <c r="I31" s="7"/>
      <c r="J31" s="7"/>
      <c r="K31" s="7"/>
      <c r="L31" s="85">
        <v>67.61</v>
      </c>
      <c r="M31" s="45" t="s">
        <v>1409</v>
      </c>
      <c r="N31" s="28"/>
      <c r="O31" s="37" t="s">
        <v>149</v>
      </c>
      <c r="P31" s="38"/>
      <c r="Q31" s="39">
        <v>1622.64</v>
      </c>
      <c r="R31" s="11">
        <f t="shared" si="1"/>
        <v>1784.904</v>
      </c>
      <c r="S31" s="275"/>
      <c r="T31" s="239" t="s">
        <v>2087</v>
      </c>
      <c r="U31" s="24">
        <v>10</v>
      </c>
      <c r="V31" s="11"/>
      <c r="W31" s="11" t="s">
        <v>125</v>
      </c>
      <c r="X31" s="11" t="s">
        <v>468</v>
      </c>
    </row>
    <row r="32" spans="1:24" ht="50.1" hidden="1" customHeight="1" x14ac:dyDescent="0.25">
      <c r="A32" s="18">
        <v>29</v>
      </c>
      <c r="B32" s="259"/>
      <c r="C32" s="238" t="s">
        <v>141</v>
      </c>
      <c r="D32" s="33" t="s">
        <v>141</v>
      </c>
      <c r="E32" s="34" t="s">
        <v>132</v>
      </c>
      <c r="F32" s="35" t="s">
        <v>133</v>
      </c>
      <c r="G32" s="304" t="s">
        <v>134</v>
      </c>
      <c r="H32" s="7">
        <v>18</v>
      </c>
      <c r="I32" s="7"/>
      <c r="J32" s="7"/>
      <c r="K32" s="7"/>
      <c r="L32" s="85">
        <v>120</v>
      </c>
      <c r="M32" s="45" t="s">
        <v>1409</v>
      </c>
      <c r="N32" s="28" t="s">
        <v>145</v>
      </c>
      <c r="O32" s="37" t="s">
        <v>150</v>
      </c>
      <c r="P32" s="38">
        <v>44236</v>
      </c>
      <c r="Q32" s="39">
        <v>2160</v>
      </c>
      <c r="R32" s="11">
        <f t="shared" si="1"/>
        <v>2376</v>
      </c>
      <c r="S32" s="275"/>
      <c r="T32" s="11" t="s">
        <v>862</v>
      </c>
      <c r="U32" s="24">
        <v>10</v>
      </c>
      <c r="V32" s="11"/>
      <c r="W32" s="11" t="s">
        <v>125</v>
      </c>
      <c r="X32" s="11" t="s">
        <v>485</v>
      </c>
    </row>
    <row r="33" spans="1:24" ht="50.1" hidden="1" customHeight="1" x14ac:dyDescent="0.25">
      <c r="A33" s="18">
        <v>30</v>
      </c>
      <c r="B33" s="259"/>
      <c r="C33" s="238" t="s">
        <v>142</v>
      </c>
      <c r="D33" s="33"/>
      <c r="E33" s="34" t="s">
        <v>135</v>
      </c>
      <c r="F33" s="35" t="s">
        <v>136</v>
      </c>
      <c r="G33" s="347" t="s">
        <v>137</v>
      </c>
      <c r="H33" s="7">
        <v>17000</v>
      </c>
      <c r="I33" s="7"/>
      <c r="J33" s="7"/>
      <c r="K33" s="7"/>
      <c r="L33" s="85">
        <v>0.69</v>
      </c>
      <c r="M33" s="45" t="s">
        <v>1409</v>
      </c>
      <c r="N33" s="28" t="s">
        <v>146</v>
      </c>
      <c r="O33" s="37" t="s">
        <v>151</v>
      </c>
      <c r="P33" s="38">
        <v>44236</v>
      </c>
      <c r="Q33" s="39">
        <v>11730</v>
      </c>
      <c r="R33" s="11">
        <f>(Q33*0.1)+Q33</f>
        <v>12903</v>
      </c>
      <c r="S33" s="275"/>
      <c r="T33" s="11" t="s">
        <v>863</v>
      </c>
      <c r="U33" s="24">
        <v>10</v>
      </c>
      <c r="V33" s="11"/>
      <c r="W33" s="11" t="s">
        <v>125</v>
      </c>
      <c r="X33" s="11"/>
    </row>
    <row r="34" spans="1:24" ht="72" hidden="1" customHeight="1" x14ac:dyDescent="0.25">
      <c r="A34" s="41">
        <v>31</v>
      </c>
      <c r="B34" s="258"/>
      <c r="C34" s="242" t="s">
        <v>155</v>
      </c>
      <c r="D34" s="41"/>
      <c r="E34" s="41" t="s">
        <v>51</v>
      </c>
      <c r="F34" s="42" t="s">
        <v>90</v>
      </c>
      <c r="G34" s="304" t="s">
        <v>91</v>
      </c>
      <c r="H34" s="43">
        <v>22660</v>
      </c>
      <c r="I34" s="43"/>
      <c r="J34" s="44">
        <v>30.14</v>
      </c>
      <c r="K34" s="44">
        <v>682972.4</v>
      </c>
      <c r="L34" s="86">
        <v>30.138833000000002</v>
      </c>
      <c r="M34" s="45" t="s">
        <v>156</v>
      </c>
      <c r="N34" s="46" t="s">
        <v>157</v>
      </c>
      <c r="O34" s="47">
        <v>8641558740</v>
      </c>
      <c r="P34" s="48">
        <v>44271</v>
      </c>
      <c r="Q34" s="49">
        <f>H34*L34</f>
        <v>682945.95578000008</v>
      </c>
      <c r="R34" s="11">
        <f>(Q34*0.1)+Q34</f>
        <v>751240.55135800014</v>
      </c>
      <c r="S34" s="275"/>
      <c r="T34" s="243" t="s">
        <v>2106</v>
      </c>
      <c r="U34" s="24">
        <v>9</v>
      </c>
      <c r="V34" s="50" t="s">
        <v>152</v>
      </c>
      <c r="W34" s="27" t="s">
        <v>235</v>
      </c>
      <c r="X34" s="11" t="s">
        <v>486</v>
      </c>
    </row>
    <row r="35" spans="1:24" ht="50.1" hidden="1" customHeight="1" x14ac:dyDescent="0.25">
      <c r="A35" s="13">
        <v>32</v>
      </c>
      <c r="B35" s="359"/>
      <c r="C35" s="242" t="s">
        <v>158</v>
      </c>
      <c r="D35" s="51"/>
      <c r="E35" s="53"/>
      <c r="F35" s="52"/>
      <c r="G35" s="304"/>
      <c r="H35" s="51">
        <v>18380</v>
      </c>
      <c r="I35" s="51"/>
      <c r="J35" s="51"/>
      <c r="K35" s="51"/>
      <c r="L35" s="89">
        <v>0.9</v>
      </c>
      <c r="M35" s="54"/>
      <c r="N35" s="14" t="s">
        <v>159</v>
      </c>
      <c r="O35" s="55"/>
      <c r="P35" s="56">
        <v>44263</v>
      </c>
      <c r="Q35" s="57"/>
      <c r="R35" s="11">
        <f t="shared" si="1"/>
        <v>0</v>
      </c>
      <c r="S35" s="275"/>
      <c r="T35" s="243" t="s">
        <v>160</v>
      </c>
      <c r="U35" s="24"/>
      <c r="V35" s="12"/>
      <c r="W35" s="12" t="s">
        <v>161</v>
      </c>
      <c r="X35" s="11" t="s">
        <v>468</v>
      </c>
    </row>
    <row r="36" spans="1:24" ht="50.1" hidden="1" customHeight="1" x14ac:dyDescent="0.25">
      <c r="A36" s="18">
        <v>33</v>
      </c>
      <c r="B36" s="259"/>
      <c r="C36" s="238" t="s">
        <v>162</v>
      </c>
      <c r="D36" s="33"/>
      <c r="E36" s="34" t="s">
        <v>231</v>
      </c>
      <c r="F36" s="35" t="s">
        <v>232</v>
      </c>
      <c r="G36" s="304" t="s">
        <v>233</v>
      </c>
      <c r="H36" s="7">
        <v>76000</v>
      </c>
      <c r="I36" s="7"/>
      <c r="J36" s="44">
        <v>2.8</v>
      </c>
      <c r="K36" s="44">
        <v>212800</v>
      </c>
      <c r="L36" s="86">
        <v>1.125</v>
      </c>
      <c r="M36" s="45" t="s">
        <v>163</v>
      </c>
      <c r="N36" s="28" t="s">
        <v>164</v>
      </c>
      <c r="O36" s="37" t="s">
        <v>165</v>
      </c>
      <c r="P36" s="38">
        <v>44277</v>
      </c>
      <c r="Q36" s="39">
        <f>L36*H36</f>
        <v>85500</v>
      </c>
      <c r="R36" s="11">
        <f t="shared" si="1"/>
        <v>94050</v>
      </c>
      <c r="S36" s="280"/>
      <c r="U36" s="24">
        <v>9</v>
      </c>
      <c r="V36" s="32" t="s">
        <v>152</v>
      </c>
      <c r="W36" s="27" t="s">
        <v>234</v>
      </c>
      <c r="X36" s="11" t="s">
        <v>596</v>
      </c>
    </row>
    <row r="37" spans="1:24" ht="50.1" hidden="1" customHeight="1" x14ac:dyDescent="0.25">
      <c r="A37" s="18">
        <v>35</v>
      </c>
      <c r="B37" s="259"/>
      <c r="C37" s="240" t="s">
        <v>170</v>
      </c>
      <c r="D37" s="33" t="s">
        <v>603</v>
      </c>
      <c r="E37" s="34" t="s">
        <v>172</v>
      </c>
      <c r="F37" s="35" t="s">
        <v>173</v>
      </c>
      <c r="G37" s="304" t="s">
        <v>245</v>
      </c>
      <c r="H37" s="7" t="s">
        <v>174</v>
      </c>
      <c r="I37" s="7"/>
      <c r="J37" s="44">
        <v>936</v>
      </c>
      <c r="K37" s="44">
        <v>179712</v>
      </c>
      <c r="L37" s="85">
        <v>936</v>
      </c>
      <c r="M37" s="22" t="s">
        <v>122</v>
      </c>
      <c r="N37" s="28" t="s">
        <v>171</v>
      </c>
      <c r="O37" s="37">
        <v>8658350872</v>
      </c>
      <c r="P37" s="38">
        <v>44278</v>
      </c>
      <c r="Q37" s="39">
        <f>(936*192)</f>
        <v>179712</v>
      </c>
      <c r="R37" s="11">
        <f t="shared" si="1"/>
        <v>197683.20000000001</v>
      </c>
      <c r="S37" s="275"/>
      <c r="T37" s="239" t="s">
        <v>2107</v>
      </c>
      <c r="U37" s="24"/>
      <c r="V37" s="32" t="s">
        <v>152</v>
      </c>
      <c r="W37" s="27" t="s">
        <v>235</v>
      </c>
      <c r="X37" s="11" t="s">
        <v>468</v>
      </c>
    </row>
    <row r="38" spans="1:24" ht="50.1" hidden="1" customHeight="1" x14ac:dyDescent="0.25">
      <c r="A38" s="18">
        <v>36</v>
      </c>
      <c r="B38" s="259"/>
      <c r="C38" s="238" t="s">
        <v>179</v>
      </c>
      <c r="D38" s="33" t="s">
        <v>619</v>
      </c>
      <c r="E38" s="34" t="s">
        <v>183</v>
      </c>
      <c r="F38" s="35" t="s">
        <v>133</v>
      </c>
      <c r="G38" s="304" t="s">
        <v>134</v>
      </c>
      <c r="H38" s="7">
        <v>120</v>
      </c>
      <c r="I38" s="7"/>
      <c r="J38" s="36">
        <v>42.3</v>
      </c>
      <c r="K38" s="44"/>
      <c r="L38" s="85">
        <v>42.3</v>
      </c>
      <c r="M38" s="22"/>
      <c r="N38" s="28"/>
      <c r="O38" s="1" t="s">
        <v>193</v>
      </c>
      <c r="P38" s="38"/>
      <c r="Q38" s="39">
        <v>5076</v>
      </c>
      <c r="R38" s="11">
        <f t="shared" si="1"/>
        <v>5583.6</v>
      </c>
      <c r="S38" s="275"/>
      <c r="T38" s="11"/>
      <c r="U38" s="24">
        <v>9</v>
      </c>
      <c r="V38" s="11"/>
      <c r="W38" s="27" t="s">
        <v>235</v>
      </c>
      <c r="X38" s="11" t="s">
        <v>682</v>
      </c>
    </row>
    <row r="39" spans="1:24" ht="50.1" hidden="1" customHeight="1" x14ac:dyDescent="0.25">
      <c r="A39" s="41">
        <v>37</v>
      </c>
      <c r="B39" s="258"/>
      <c r="C39" s="242" t="s">
        <v>180</v>
      </c>
      <c r="D39" s="43" t="s">
        <v>594</v>
      </c>
      <c r="E39" s="59" t="s">
        <v>184</v>
      </c>
      <c r="F39" s="58" t="s">
        <v>185</v>
      </c>
      <c r="G39" s="304" t="s">
        <v>186</v>
      </c>
      <c r="H39" s="43">
        <v>280</v>
      </c>
      <c r="I39" s="43"/>
      <c r="J39" s="60">
        <v>91.404290000000003</v>
      </c>
      <c r="K39" s="44"/>
      <c r="L39" s="86">
        <v>91.404290000000003</v>
      </c>
      <c r="M39" s="61"/>
      <c r="N39" s="46"/>
      <c r="O39" s="3" t="s">
        <v>194</v>
      </c>
      <c r="P39" s="48"/>
      <c r="Q39" s="49">
        <f>L39*H39</f>
        <v>25593.2012</v>
      </c>
      <c r="R39" s="10">
        <f t="shared" si="1"/>
        <v>28152.52132</v>
      </c>
      <c r="S39" s="10"/>
      <c r="T39" s="243" t="s">
        <v>2087</v>
      </c>
      <c r="U39" s="62"/>
      <c r="V39" s="63"/>
      <c r="W39" s="27" t="s">
        <v>235</v>
      </c>
      <c r="X39" s="11" t="s">
        <v>468</v>
      </c>
    </row>
    <row r="40" spans="1:24" ht="50.1" hidden="1" customHeight="1" x14ac:dyDescent="0.25">
      <c r="A40" s="18">
        <v>38</v>
      </c>
      <c r="B40" s="259"/>
      <c r="C40" s="238" t="s">
        <v>175</v>
      </c>
      <c r="D40" s="33"/>
      <c r="E40" s="34" t="s">
        <v>176</v>
      </c>
      <c r="F40" s="35" t="s">
        <v>177</v>
      </c>
      <c r="G40" s="304" t="s">
        <v>178</v>
      </c>
      <c r="H40" s="7">
        <v>8</v>
      </c>
      <c r="I40" s="7"/>
      <c r="J40" s="36">
        <v>1199.79</v>
      </c>
      <c r="K40" s="44"/>
      <c r="L40" s="85">
        <v>1199.79</v>
      </c>
      <c r="M40" s="22" t="s">
        <v>169</v>
      </c>
      <c r="N40" s="28"/>
      <c r="O40" s="1" t="s">
        <v>195</v>
      </c>
      <c r="P40" s="38"/>
      <c r="Q40" s="39">
        <v>9598.32</v>
      </c>
      <c r="R40" s="11">
        <f t="shared" si="1"/>
        <v>10558.152</v>
      </c>
      <c r="S40" s="275"/>
      <c r="T40" s="11"/>
      <c r="U40" s="24"/>
      <c r="V40" s="32"/>
      <c r="W40" s="27" t="s">
        <v>235</v>
      </c>
      <c r="X40" s="11" t="s">
        <v>487</v>
      </c>
    </row>
    <row r="41" spans="1:24" ht="50.1" hidden="1" customHeight="1" x14ac:dyDescent="0.25">
      <c r="A41" s="18">
        <v>39</v>
      </c>
      <c r="B41" s="259"/>
      <c r="C41" s="238" t="s">
        <v>181</v>
      </c>
      <c r="D41" s="33"/>
      <c r="E41" s="34" t="s">
        <v>187</v>
      </c>
      <c r="F41" s="35" t="s">
        <v>188</v>
      </c>
      <c r="G41" s="304" t="s">
        <v>189</v>
      </c>
      <c r="H41" s="7">
        <v>14</v>
      </c>
      <c r="I41" s="7"/>
      <c r="J41" s="36">
        <v>23.4</v>
      </c>
      <c r="K41" s="44"/>
      <c r="L41" s="85">
        <v>23.4</v>
      </c>
      <c r="M41" s="45" t="s">
        <v>1409</v>
      </c>
      <c r="N41" s="28"/>
      <c r="O41" s="1" t="s">
        <v>196</v>
      </c>
      <c r="P41" s="38"/>
      <c r="Q41" s="39">
        <v>327.60000000000002</v>
      </c>
      <c r="R41" s="11">
        <f t="shared" si="1"/>
        <v>360.36</v>
      </c>
      <c r="S41" s="275"/>
      <c r="T41" s="11"/>
      <c r="U41" s="24"/>
      <c r="V41" s="32"/>
      <c r="W41" s="27" t="s">
        <v>235</v>
      </c>
      <c r="X41" s="11" t="s">
        <v>468</v>
      </c>
    </row>
    <row r="42" spans="1:24" ht="50.1" hidden="1" customHeight="1" x14ac:dyDescent="0.25">
      <c r="A42" s="18">
        <v>40</v>
      </c>
      <c r="B42" s="259"/>
      <c r="C42" s="238" t="s">
        <v>182</v>
      </c>
      <c r="D42" s="33"/>
      <c r="E42" s="34" t="s">
        <v>190</v>
      </c>
      <c r="F42" s="35" t="s">
        <v>191</v>
      </c>
      <c r="G42" s="304" t="s">
        <v>192</v>
      </c>
      <c r="H42" s="7">
        <v>380</v>
      </c>
      <c r="I42" s="7"/>
      <c r="J42" s="36">
        <v>1.3</v>
      </c>
      <c r="K42" s="44"/>
      <c r="L42" s="85">
        <v>1.3</v>
      </c>
      <c r="M42" s="22"/>
      <c r="N42" s="28"/>
      <c r="O42" s="1" t="s">
        <v>197</v>
      </c>
      <c r="P42" s="38"/>
      <c r="Q42" s="39">
        <v>494</v>
      </c>
      <c r="R42" s="11">
        <f t="shared" si="1"/>
        <v>543.4</v>
      </c>
      <c r="S42" s="275"/>
      <c r="T42" s="11"/>
      <c r="U42" s="24"/>
      <c r="V42" s="32"/>
      <c r="W42" s="27" t="s">
        <v>235</v>
      </c>
      <c r="X42" s="11" t="s">
        <v>488</v>
      </c>
    </row>
    <row r="43" spans="1:24" ht="50.1" hidden="1" customHeight="1" x14ac:dyDescent="0.25">
      <c r="A43" s="18">
        <v>41</v>
      </c>
      <c r="B43" s="259"/>
      <c r="C43" s="240" t="s">
        <v>166</v>
      </c>
      <c r="D43" s="33" t="s">
        <v>593</v>
      </c>
      <c r="E43" s="34" t="s">
        <v>203</v>
      </c>
      <c r="F43" s="35" t="s">
        <v>167</v>
      </c>
      <c r="G43" s="304" t="s">
        <v>168</v>
      </c>
      <c r="H43" s="7">
        <v>12</v>
      </c>
      <c r="I43" s="7"/>
      <c r="J43" s="36">
        <v>191.25</v>
      </c>
      <c r="K43" s="44"/>
      <c r="L43" s="85">
        <v>191.25</v>
      </c>
      <c r="M43" s="45" t="s">
        <v>169</v>
      </c>
      <c r="N43" s="28"/>
      <c r="O43" s="37" t="s">
        <v>204</v>
      </c>
      <c r="P43" s="38"/>
      <c r="Q43" s="39">
        <f>H43*L43</f>
        <v>2295</v>
      </c>
      <c r="R43" s="11">
        <f>(Q43*0.1)+Q43</f>
        <v>2524.5</v>
      </c>
      <c r="S43" s="275"/>
      <c r="T43" s="64" t="s">
        <v>217</v>
      </c>
      <c r="U43" s="24">
        <v>2</v>
      </c>
      <c r="V43" s="11"/>
      <c r="W43" s="27" t="s">
        <v>235</v>
      </c>
      <c r="X43" s="11" t="s">
        <v>468</v>
      </c>
    </row>
    <row r="44" spans="1:24" ht="50.1" hidden="1" customHeight="1" x14ac:dyDescent="0.25">
      <c r="A44" s="18">
        <v>42</v>
      </c>
      <c r="B44" s="259"/>
      <c r="C44" s="240" t="s">
        <v>198</v>
      </c>
      <c r="D44" s="18"/>
      <c r="E44" s="18" t="s">
        <v>200</v>
      </c>
      <c r="F44" s="30" t="s">
        <v>199</v>
      </c>
      <c r="G44" s="304" t="s">
        <v>100</v>
      </c>
      <c r="H44" s="7">
        <v>500</v>
      </c>
      <c r="I44" s="7"/>
      <c r="J44" s="44">
        <v>365</v>
      </c>
      <c r="K44" s="44">
        <v>182500</v>
      </c>
      <c r="L44" s="85">
        <v>365</v>
      </c>
      <c r="M44" s="22" t="s">
        <v>216</v>
      </c>
      <c r="N44" s="28" t="s">
        <v>201</v>
      </c>
      <c r="O44" s="37" t="s">
        <v>202</v>
      </c>
      <c r="P44" s="38">
        <v>44279</v>
      </c>
      <c r="Q44" s="39">
        <f>H44*L44</f>
        <v>182500</v>
      </c>
      <c r="R44" s="11">
        <f t="shared" si="1"/>
        <v>200750</v>
      </c>
      <c r="S44" s="275"/>
      <c r="T44" s="239" t="s">
        <v>2090</v>
      </c>
      <c r="U44" s="24">
        <v>9</v>
      </c>
      <c r="V44" s="32" t="s">
        <v>152</v>
      </c>
      <c r="W44" s="27" t="s">
        <v>235</v>
      </c>
      <c r="X44" s="11" t="s">
        <v>468</v>
      </c>
    </row>
    <row r="45" spans="1:24" ht="50.1" hidden="1" customHeight="1" x14ac:dyDescent="0.25">
      <c r="A45" s="18">
        <v>43</v>
      </c>
      <c r="B45" s="259"/>
      <c r="C45" s="238" t="s">
        <v>210</v>
      </c>
      <c r="D45" s="18"/>
      <c r="E45" s="18" t="s">
        <v>211</v>
      </c>
      <c r="F45" s="30" t="s">
        <v>212</v>
      </c>
      <c r="G45" s="30" t="s">
        <v>3164</v>
      </c>
      <c r="H45" s="7">
        <v>200</v>
      </c>
      <c r="I45" s="7"/>
      <c r="J45" s="7"/>
      <c r="K45" s="7"/>
      <c r="L45" s="85">
        <v>62.977499999999999</v>
      </c>
      <c r="M45" s="22" t="s">
        <v>215</v>
      </c>
      <c r="N45" s="28"/>
      <c r="O45" s="37" t="s">
        <v>213</v>
      </c>
      <c r="P45" s="38"/>
      <c r="Q45" s="39">
        <f>H45*L45</f>
        <v>12595.5</v>
      </c>
      <c r="R45" s="11">
        <f>(Q45*0.1)+Q45</f>
        <v>13855.05</v>
      </c>
      <c r="S45" s="275"/>
      <c r="T45" s="11" t="s">
        <v>217</v>
      </c>
      <c r="U45" s="24">
        <v>2</v>
      </c>
      <c r="V45" s="32"/>
      <c r="W45" s="27" t="s">
        <v>258</v>
      </c>
      <c r="X45" s="11" t="s">
        <v>468</v>
      </c>
    </row>
    <row r="46" spans="1:24" ht="92.25" hidden="1" customHeight="1" x14ac:dyDescent="0.25">
      <c r="A46" s="18">
        <v>44</v>
      </c>
      <c r="B46" s="259"/>
      <c r="C46" s="238" t="s">
        <v>210</v>
      </c>
      <c r="D46" s="18"/>
      <c r="E46" s="18" t="s">
        <v>211</v>
      </c>
      <c r="F46" s="30" t="s">
        <v>212</v>
      </c>
      <c r="G46" s="30" t="s">
        <v>3164</v>
      </c>
      <c r="H46" s="7">
        <v>900</v>
      </c>
      <c r="I46" s="7"/>
      <c r="J46" s="44">
        <v>62.977499999999999</v>
      </c>
      <c r="K46" s="65">
        <f>H46*J46</f>
        <v>56679.75</v>
      </c>
      <c r="L46" s="86">
        <v>62.977499999999999</v>
      </c>
      <c r="M46" s="22" t="s">
        <v>215</v>
      </c>
      <c r="N46" s="28" t="s">
        <v>227</v>
      </c>
      <c r="O46" s="37" t="s">
        <v>244</v>
      </c>
      <c r="P46" s="38">
        <v>44301</v>
      </c>
      <c r="Q46" s="39">
        <f>H46*L46</f>
        <v>56679.75</v>
      </c>
      <c r="R46" s="11">
        <f t="shared" ref="R46:R52" si="2">(Q46*0.1)+Q46</f>
        <v>62347.724999999999</v>
      </c>
      <c r="S46" s="275"/>
      <c r="T46" s="11" t="s">
        <v>864</v>
      </c>
      <c r="U46" s="24">
        <v>9</v>
      </c>
      <c r="V46" s="32" t="s">
        <v>152</v>
      </c>
      <c r="W46" s="27" t="s">
        <v>258</v>
      </c>
      <c r="X46" s="11" t="s">
        <v>468</v>
      </c>
    </row>
    <row r="47" spans="1:24" ht="66.75" hidden="1" customHeight="1" x14ac:dyDescent="0.25">
      <c r="A47" s="18">
        <v>45</v>
      </c>
      <c r="B47" s="259"/>
      <c r="C47" s="240" t="s">
        <v>166</v>
      </c>
      <c r="D47" s="33" t="s">
        <v>593</v>
      </c>
      <c r="E47" s="34" t="s">
        <v>203</v>
      </c>
      <c r="F47" s="35" t="s">
        <v>167</v>
      </c>
      <c r="G47" s="304" t="s">
        <v>168</v>
      </c>
      <c r="H47" s="7">
        <v>108</v>
      </c>
      <c r="I47" s="7"/>
      <c r="J47" s="36">
        <v>191.25</v>
      </c>
      <c r="K47" s="44">
        <f>H47*J47</f>
        <v>20655</v>
      </c>
      <c r="L47" s="85">
        <v>191.25</v>
      </c>
      <c r="M47" s="45" t="s">
        <v>169</v>
      </c>
      <c r="N47" s="28" t="s">
        <v>220</v>
      </c>
      <c r="O47" s="37" t="s">
        <v>256</v>
      </c>
      <c r="P47" s="38">
        <v>44301</v>
      </c>
      <c r="Q47" s="39">
        <f>H47*L47</f>
        <v>20655</v>
      </c>
      <c r="R47" s="11">
        <f t="shared" si="2"/>
        <v>22720.5</v>
      </c>
      <c r="S47" s="275"/>
      <c r="T47" s="241" t="s">
        <v>866</v>
      </c>
      <c r="U47" s="24">
        <v>9</v>
      </c>
      <c r="V47" s="32"/>
      <c r="W47" s="27" t="s">
        <v>258</v>
      </c>
      <c r="X47" s="11" t="s">
        <v>468</v>
      </c>
    </row>
    <row r="48" spans="1:24" ht="50.1" hidden="1" customHeight="1" x14ac:dyDescent="0.25">
      <c r="A48" s="18">
        <v>46</v>
      </c>
      <c r="B48" s="259"/>
      <c r="C48" s="238" t="s">
        <v>221</v>
      </c>
      <c r="D48" s="33"/>
      <c r="E48" s="34" t="s">
        <v>190</v>
      </c>
      <c r="F48" s="35" t="s">
        <v>191</v>
      </c>
      <c r="G48" s="304" t="s">
        <v>192</v>
      </c>
      <c r="H48" s="7">
        <v>1176</v>
      </c>
      <c r="I48" s="7"/>
      <c r="J48" s="36">
        <v>21</v>
      </c>
      <c r="K48" s="44">
        <v>24696</v>
      </c>
      <c r="L48" s="85">
        <v>21</v>
      </c>
      <c r="M48" s="45" t="s">
        <v>230</v>
      </c>
      <c r="N48" s="28" t="s">
        <v>222</v>
      </c>
      <c r="O48" s="37" t="s">
        <v>243</v>
      </c>
      <c r="P48" s="38">
        <v>44301</v>
      </c>
      <c r="Q48" s="39">
        <f>J48*1176</f>
        <v>24696</v>
      </c>
      <c r="R48" s="11">
        <f t="shared" si="2"/>
        <v>27165.599999999999</v>
      </c>
      <c r="S48" s="275"/>
      <c r="T48" s="11" t="s">
        <v>868</v>
      </c>
      <c r="U48" s="24">
        <v>9</v>
      </c>
      <c r="V48" s="32"/>
      <c r="W48" s="27" t="s">
        <v>258</v>
      </c>
      <c r="X48" s="11" t="s">
        <v>489</v>
      </c>
    </row>
    <row r="49" spans="1:24" ht="50.1" hidden="1" customHeight="1" x14ac:dyDescent="0.25">
      <c r="A49" s="18">
        <v>47</v>
      </c>
      <c r="B49" s="259"/>
      <c r="C49" s="238" t="s">
        <v>223</v>
      </c>
      <c r="D49" s="33" t="s">
        <v>623</v>
      </c>
      <c r="E49" s="34" t="s">
        <v>190</v>
      </c>
      <c r="F49" s="35" t="s">
        <v>191</v>
      </c>
      <c r="G49" s="304" t="s">
        <v>192</v>
      </c>
      <c r="H49" s="7">
        <v>784</v>
      </c>
      <c r="I49" s="7"/>
      <c r="J49" s="36">
        <v>20.54</v>
      </c>
      <c r="K49" s="36">
        <f>H49*J49</f>
        <v>16103.359999999999</v>
      </c>
      <c r="L49" s="85">
        <v>20.54</v>
      </c>
      <c r="M49" s="40" t="s">
        <v>154</v>
      </c>
      <c r="N49" s="28" t="s">
        <v>224</v>
      </c>
      <c r="O49" s="37" t="s">
        <v>242</v>
      </c>
      <c r="P49" s="38">
        <v>44301</v>
      </c>
      <c r="Q49" s="39">
        <f>H49*J49</f>
        <v>16103.359999999999</v>
      </c>
      <c r="R49" s="11">
        <f t="shared" si="2"/>
        <v>17713.696</v>
      </c>
      <c r="S49" s="275"/>
      <c r="T49" s="11"/>
      <c r="U49" s="24">
        <v>9</v>
      </c>
      <c r="V49" s="32"/>
      <c r="W49" s="27" t="s">
        <v>258</v>
      </c>
      <c r="X49" s="11" t="s">
        <v>857</v>
      </c>
    </row>
    <row r="50" spans="1:24" ht="50.1" hidden="1" customHeight="1" x14ac:dyDescent="0.25">
      <c r="A50" s="18">
        <v>48</v>
      </c>
      <c r="B50" s="259"/>
      <c r="C50" s="238" t="s">
        <v>225</v>
      </c>
      <c r="D50" s="18" t="s">
        <v>473</v>
      </c>
      <c r="E50" s="18" t="s">
        <v>16</v>
      </c>
      <c r="F50" s="20" t="s">
        <v>80</v>
      </c>
      <c r="G50" s="304" t="s">
        <v>81</v>
      </c>
      <c r="H50" s="7">
        <v>7000</v>
      </c>
      <c r="I50" s="7" t="s">
        <v>255</v>
      </c>
      <c r="J50" s="36">
        <v>1.2</v>
      </c>
      <c r="K50" s="36">
        <f>H50*J50</f>
        <v>8400</v>
      </c>
      <c r="L50" s="85">
        <v>1</v>
      </c>
      <c r="M50" s="45" t="s">
        <v>230</v>
      </c>
      <c r="N50" s="28" t="s">
        <v>226</v>
      </c>
      <c r="O50" s="37" t="s">
        <v>241</v>
      </c>
      <c r="P50" s="38">
        <v>44301</v>
      </c>
      <c r="Q50" s="39">
        <f>H50*L50</f>
        <v>7000</v>
      </c>
      <c r="R50" s="11">
        <f t="shared" si="2"/>
        <v>7700</v>
      </c>
      <c r="S50" s="275"/>
      <c r="T50" s="11"/>
      <c r="U50" s="24">
        <v>9</v>
      </c>
      <c r="V50" s="32"/>
      <c r="W50" s="27" t="s">
        <v>258</v>
      </c>
      <c r="X50" s="11" t="s">
        <v>468</v>
      </c>
    </row>
    <row r="51" spans="1:24" ht="50.1" hidden="1" customHeight="1" x14ac:dyDescent="0.25">
      <c r="A51" s="18">
        <v>49</v>
      </c>
      <c r="B51" s="259"/>
      <c r="C51" s="238" t="s">
        <v>141</v>
      </c>
      <c r="D51" s="33" t="s">
        <v>141</v>
      </c>
      <c r="E51" s="34" t="s">
        <v>132</v>
      </c>
      <c r="F51" s="35" t="s">
        <v>133</v>
      </c>
      <c r="G51" s="312" t="s">
        <v>134</v>
      </c>
      <c r="H51" s="7">
        <v>36</v>
      </c>
      <c r="I51" s="7"/>
      <c r="J51" s="36">
        <v>120</v>
      </c>
      <c r="K51" s="36">
        <f>H51*J51</f>
        <v>4320</v>
      </c>
      <c r="L51" s="85">
        <v>120</v>
      </c>
      <c r="M51" s="25" t="s">
        <v>229</v>
      </c>
      <c r="N51" s="28"/>
      <c r="O51" s="37" t="s">
        <v>257</v>
      </c>
      <c r="P51" s="38"/>
      <c r="Q51" s="39">
        <v>4320</v>
      </c>
      <c r="R51" s="11">
        <f>(Q51*0.1)+Q51</f>
        <v>4752</v>
      </c>
      <c r="S51" s="275"/>
      <c r="T51" s="11" t="s">
        <v>228</v>
      </c>
      <c r="U51" s="24">
        <v>9</v>
      </c>
      <c r="V51" s="32"/>
      <c r="W51" s="27" t="s">
        <v>258</v>
      </c>
      <c r="X51" s="11" t="s">
        <v>485</v>
      </c>
    </row>
    <row r="52" spans="1:24" ht="50.1" hidden="1" customHeight="1" x14ac:dyDescent="0.25">
      <c r="A52" s="18">
        <v>50</v>
      </c>
      <c r="B52" s="259"/>
      <c r="C52" s="240" t="s">
        <v>236</v>
      </c>
      <c r="D52" s="33" t="s">
        <v>608</v>
      </c>
      <c r="E52" s="34" t="s">
        <v>237</v>
      </c>
      <c r="F52" s="35" t="s">
        <v>238</v>
      </c>
      <c r="G52" s="304" t="s">
        <v>239</v>
      </c>
      <c r="H52" s="7">
        <v>4</v>
      </c>
      <c r="I52" s="7"/>
      <c r="J52" s="44">
        <v>2026.9800700000001</v>
      </c>
      <c r="K52" s="44">
        <f>H52*J52</f>
        <v>8107.9202800000003</v>
      </c>
      <c r="L52" s="85">
        <v>2026.9800700000001</v>
      </c>
      <c r="M52" s="45" t="s">
        <v>1409</v>
      </c>
      <c r="N52" s="28"/>
      <c r="O52" s="37" t="s">
        <v>240</v>
      </c>
      <c r="P52" s="38"/>
      <c r="Q52" s="39">
        <f>H52*L52</f>
        <v>8107.9202800000003</v>
      </c>
      <c r="R52" s="11">
        <f t="shared" si="2"/>
        <v>8918.7123080000001</v>
      </c>
      <c r="S52" s="275"/>
      <c r="T52" s="239" t="s">
        <v>2108</v>
      </c>
      <c r="U52" s="24">
        <v>9</v>
      </c>
      <c r="V52" s="32"/>
      <c r="W52" s="27" t="s">
        <v>258</v>
      </c>
      <c r="X52" s="11" t="s">
        <v>468</v>
      </c>
    </row>
    <row r="53" spans="1:24" ht="50.1" hidden="1" customHeight="1" x14ac:dyDescent="0.25">
      <c r="A53" s="18">
        <v>51</v>
      </c>
      <c r="B53" s="259"/>
      <c r="C53" s="240" t="s">
        <v>205</v>
      </c>
      <c r="D53" s="18"/>
      <c r="E53" s="18" t="s">
        <v>206</v>
      </c>
      <c r="F53" s="30" t="s">
        <v>207</v>
      </c>
      <c r="G53" s="312" t="s">
        <v>208</v>
      </c>
      <c r="H53" s="7">
        <v>4500</v>
      </c>
      <c r="I53" s="7"/>
      <c r="J53" s="7"/>
      <c r="K53" s="7"/>
      <c r="L53" s="85">
        <v>0.39627000000000001</v>
      </c>
      <c r="M53" s="22" t="s">
        <v>214</v>
      </c>
      <c r="N53" s="28"/>
      <c r="O53" s="37" t="s">
        <v>209</v>
      </c>
      <c r="P53" s="38"/>
      <c r="Q53" s="39">
        <f>H53*L53</f>
        <v>1783.2150000000001</v>
      </c>
      <c r="R53" s="11">
        <f t="shared" ref="R53:R61" si="3">(Q53*0.1)+Q53</f>
        <v>1961.5365000000002</v>
      </c>
      <c r="S53" s="275"/>
      <c r="T53" s="239" t="s">
        <v>2087</v>
      </c>
      <c r="U53" s="24">
        <v>9</v>
      </c>
      <c r="V53" s="32"/>
      <c r="W53" s="27" t="s">
        <v>258</v>
      </c>
      <c r="X53" s="11" t="s">
        <v>490</v>
      </c>
    </row>
    <row r="54" spans="1:24" ht="50.1" hidden="1" customHeight="1" x14ac:dyDescent="0.25">
      <c r="A54" s="18">
        <v>52</v>
      </c>
      <c r="B54" s="259"/>
      <c r="C54" s="240" t="s">
        <v>247</v>
      </c>
      <c r="D54" s="33" t="s">
        <v>604</v>
      </c>
      <c r="E54" s="34" t="s">
        <v>248</v>
      </c>
      <c r="F54" s="35" t="s">
        <v>249</v>
      </c>
      <c r="G54" s="304" t="s">
        <v>250</v>
      </c>
      <c r="H54" s="7">
        <v>720</v>
      </c>
      <c r="I54" s="7" t="s">
        <v>251</v>
      </c>
      <c r="J54" s="44">
        <v>12</v>
      </c>
      <c r="K54" s="65">
        <f>H54*J54</f>
        <v>8640</v>
      </c>
      <c r="L54" s="85">
        <v>12</v>
      </c>
      <c r="M54" s="45" t="s">
        <v>254</v>
      </c>
      <c r="N54" s="28" t="s">
        <v>252</v>
      </c>
      <c r="O54" s="37" t="s">
        <v>253</v>
      </c>
      <c r="P54" s="38">
        <v>44313</v>
      </c>
      <c r="Q54" s="39">
        <f>H54*L54</f>
        <v>8640</v>
      </c>
      <c r="R54" s="11">
        <f t="shared" si="3"/>
        <v>9504</v>
      </c>
      <c r="S54" s="275"/>
      <c r="T54" s="239" t="s">
        <v>2087</v>
      </c>
      <c r="U54" s="24">
        <v>9</v>
      </c>
      <c r="V54" s="32"/>
      <c r="W54" s="27" t="s">
        <v>258</v>
      </c>
      <c r="X54" s="11" t="s">
        <v>468</v>
      </c>
    </row>
    <row r="55" spans="1:24" ht="50.1" hidden="1" customHeight="1" x14ac:dyDescent="0.25">
      <c r="A55" s="18">
        <v>53</v>
      </c>
      <c r="B55" s="259"/>
      <c r="C55" s="240" t="s">
        <v>259</v>
      </c>
      <c r="D55" s="18" t="s">
        <v>618</v>
      </c>
      <c r="E55" s="18" t="s">
        <v>271</v>
      </c>
      <c r="F55" s="35" t="s">
        <v>272</v>
      </c>
      <c r="G55" s="304" t="s">
        <v>273</v>
      </c>
      <c r="H55" s="7">
        <v>240</v>
      </c>
      <c r="I55" s="7" t="s">
        <v>274</v>
      </c>
      <c r="J55" s="44">
        <v>107.33333</v>
      </c>
      <c r="K55" s="65">
        <f>H55*J55</f>
        <v>25759.999200000002</v>
      </c>
      <c r="L55" s="85">
        <f t="shared" ref="L55:L63" si="4">J55</f>
        <v>107.33333</v>
      </c>
      <c r="M55" s="45" t="s">
        <v>254</v>
      </c>
      <c r="N55" s="28" t="s">
        <v>275</v>
      </c>
      <c r="O55" s="37" t="s">
        <v>276</v>
      </c>
      <c r="P55" s="38">
        <v>44561</v>
      </c>
      <c r="Q55" s="39">
        <f t="shared" ref="Q55:Q60" si="5">K55</f>
        <v>25759.999200000002</v>
      </c>
      <c r="R55" s="11">
        <f t="shared" si="3"/>
        <v>28335.99912</v>
      </c>
      <c r="S55" s="275"/>
      <c r="T55" s="239" t="s">
        <v>2109</v>
      </c>
      <c r="U55" s="24">
        <v>8</v>
      </c>
      <c r="V55" s="32"/>
      <c r="W55" s="27" t="s">
        <v>296</v>
      </c>
      <c r="X55" s="11" t="s">
        <v>468</v>
      </c>
    </row>
    <row r="56" spans="1:24" ht="64.5" hidden="1" customHeight="1" x14ac:dyDescent="0.25">
      <c r="A56" s="18">
        <v>54</v>
      </c>
      <c r="B56" s="259"/>
      <c r="C56" s="240" t="s">
        <v>260</v>
      </c>
      <c r="D56" s="18" t="s">
        <v>599</v>
      </c>
      <c r="E56" s="18" t="s">
        <v>261</v>
      </c>
      <c r="F56" s="35" t="s">
        <v>266</v>
      </c>
      <c r="G56" s="312" t="s">
        <v>267</v>
      </c>
      <c r="H56" s="7" t="s">
        <v>262</v>
      </c>
      <c r="I56" s="7" t="s">
        <v>264</v>
      </c>
      <c r="J56" s="44">
        <v>24.6309</v>
      </c>
      <c r="K56" s="65">
        <v>24827.95</v>
      </c>
      <c r="L56" s="85">
        <f t="shared" si="4"/>
        <v>24.6309</v>
      </c>
      <c r="M56" s="45" t="s">
        <v>265</v>
      </c>
      <c r="N56" s="28" t="s">
        <v>268</v>
      </c>
      <c r="O56" s="37" t="s">
        <v>269</v>
      </c>
      <c r="P56" s="38">
        <v>44561</v>
      </c>
      <c r="Q56" s="39">
        <f t="shared" si="5"/>
        <v>24827.95</v>
      </c>
      <c r="R56" s="11">
        <f t="shared" si="3"/>
        <v>27310.745000000003</v>
      </c>
      <c r="S56" s="275"/>
      <c r="T56" s="239" t="s">
        <v>2094</v>
      </c>
      <c r="U56" s="24">
        <v>7</v>
      </c>
      <c r="V56" s="32"/>
      <c r="W56" s="27" t="s">
        <v>296</v>
      </c>
      <c r="X56" s="11" t="s">
        <v>468</v>
      </c>
    </row>
    <row r="57" spans="1:24" ht="50.1" hidden="1" customHeight="1" x14ac:dyDescent="0.25">
      <c r="A57" s="18">
        <v>55</v>
      </c>
      <c r="B57" s="259"/>
      <c r="C57" s="240" t="s">
        <v>966</v>
      </c>
      <c r="D57" s="18" t="s">
        <v>567</v>
      </c>
      <c r="E57" s="18" t="s">
        <v>261</v>
      </c>
      <c r="F57" s="35" t="s">
        <v>266</v>
      </c>
      <c r="G57" s="304" t="s">
        <v>267</v>
      </c>
      <c r="H57" s="7" t="s">
        <v>263</v>
      </c>
      <c r="I57" s="7" t="s">
        <v>264</v>
      </c>
      <c r="J57" s="44">
        <v>0.57857000000000003</v>
      </c>
      <c r="K57" s="65">
        <v>583.20000000000005</v>
      </c>
      <c r="L57" s="85">
        <f t="shared" si="4"/>
        <v>0.57857000000000003</v>
      </c>
      <c r="M57" s="45" t="s">
        <v>265</v>
      </c>
      <c r="N57" s="28" t="s">
        <v>268</v>
      </c>
      <c r="O57" s="37" t="s">
        <v>270</v>
      </c>
      <c r="P57" s="38">
        <v>44561</v>
      </c>
      <c r="Q57" s="39">
        <f t="shared" si="5"/>
        <v>583.20000000000005</v>
      </c>
      <c r="R57" s="11">
        <f t="shared" si="3"/>
        <v>641.5200000000001</v>
      </c>
      <c r="S57" s="275"/>
      <c r="T57" s="239" t="s">
        <v>2110</v>
      </c>
      <c r="U57" s="24">
        <v>7</v>
      </c>
      <c r="V57" s="32"/>
      <c r="W57" s="27" t="s">
        <v>296</v>
      </c>
      <c r="X57" s="11" t="s">
        <v>468</v>
      </c>
    </row>
    <row r="58" spans="1:24" ht="50.1" hidden="1" customHeight="1" x14ac:dyDescent="0.25">
      <c r="A58" s="18">
        <v>56</v>
      </c>
      <c r="B58" s="259"/>
      <c r="C58" s="240" t="s">
        <v>277</v>
      </c>
      <c r="D58" s="18" t="s">
        <v>571</v>
      </c>
      <c r="E58" s="18" t="s">
        <v>281</v>
      </c>
      <c r="F58" s="35" t="s">
        <v>282</v>
      </c>
      <c r="G58" s="312" t="s">
        <v>283</v>
      </c>
      <c r="H58" s="7" t="s">
        <v>290</v>
      </c>
      <c r="I58" s="7"/>
      <c r="J58" s="66" t="s">
        <v>291</v>
      </c>
      <c r="K58" s="65">
        <v>1332.7</v>
      </c>
      <c r="L58" s="85" t="str">
        <f t="shared" si="4"/>
        <v>€ 21,95
€ 7,84</v>
      </c>
      <c r="M58" s="22" t="s">
        <v>214</v>
      </c>
      <c r="N58" s="28"/>
      <c r="O58" s="37" t="s">
        <v>292</v>
      </c>
      <c r="P58" s="38">
        <v>44561</v>
      </c>
      <c r="Q58" s="39">
        <f t="shared" si="5"/>
        <v>1332.7</v>
      </c>
      <c r="R58" s="11">
        <f t="shared" si="3"/>
        <v>1465.97</v>
      </c>
      <c r="S58" s="275"/>
      <c r="T58" s="239" t="s">
        <v>2087</v>
      </c>
      <c r="U58" s="24">
        <v>8</v>
      </c>
      <c r="V58" s="32"/>
      <c r="W58" s="27" t="s">
        <v>296</v>
      </c>
      <c r="X58" s="11" t="s">
        <v>468</v>
      </c>
    </row>
    <row r="59" spans="1:24" ht="50.1" hidden="1" customHeight="1" x14ac:dyDescent="0.25">
      <c r="A59" s="18">
        <v>57</v>
      </c>
      <c r="B59" s="259"/>
      <c r="C59" s="238" t="s">
        <v>278</v>
      </c>
      <c r="D59" s="18" t="s">
        <v>568</v>
      </c>
      <c r="E59" s="140" t="s">
        <v>284</v>
      </c>
      <c r="F59" s="35" t="s">
        <v>285</v>
      </c>
      <c r="G59" s="304" t="s">
        <v>286</v>
      </c>
      <c r="H59" s="7">
        <v>150</v>
      </c>
      <c r="I59" s="7"/>
      <c r="J59" s="44">
        <v>2.351</v>
      </c>
      <c r="K59" s="65">
        <v>352.65</v>
      </c>
      <c r="L59" s="85">
        <f t="shared" si="4"/>
        <v>2.351</v>
      </c>
      <c r="M59" s="45" t="s">
        <v>1409</v>
      </c>
      <c r="N59" s="28"/>
      <c r="O59" s="37" t="s">
        <v>293</v>
      </c>
      <c r="P59" s="38">
        <v>44561</v>
      </c>
      <c r="Q59" s="39">
        <f t="shared" si="5"/>
        <v>352.65</v>
      </c>
      <c r="R59" s="11">
        <f t="shared" si="3"/>
        <v>387.91499999999996</v>
      </c>
      <c r="S59" s="275"/>
      <c r="T59" s="11"/>
      <c r="U59" s="24">
        <v>8</v>
      </c>
      <c r="V59" s="32"/>
      <c r="W59" s="27" t="s">
        <v>296</v>
      </c>
      <c r="X59" s="11" t="s">
        <v>491</v>
      </c>
    </row>
    <row r="60" spans="1:24" ht="50.1" hidden="1" customHeight="1" x14ac:dyDescent="0.25">
      <c r="A60" s="18">
        <v>58</v>
      </c>
      <c r="B60" s="259"/>
      <c r="C60" s="238" t="s">
        <v>279</v>
      </c>
      <c r="D60" s="18" t="s">
        <v>566</v>
      </c>
      <c r="E60" s="112" t="s">
        <v>284</v>
      </c>
      <c r="F60" s="35" t="s">
        <v>285</v>
      </c>
      <c r="G60" s="304" t="s">
        <v>286</v>
      </c>
      <c r="H60" s="7">
        <v>20</v>
      </c>
      <c r="I60" s="7"/>
      <c r="J60" s="44">
        <v>5.2</v>
      </c>
      <c r="K60" s="65">
        <v>1040</v>
      </c>
      <c r="L60" s="85">
        <f t="shared" si="4"/>
        <v>5.2</v>
      </c>
      <c r="M60" s="40" t="s">
        <v>154</v>
      </c>
      <c r="N60" s="28"/>
      <c r="O60" s="37" t="s">
        <v>294</v>
      </c>
      <c r="P60" s="38">
        <v>44561</v>
      </c>
      <c r="Q60" s="39">
        <f t="shared" si="5"/>
        <v>1040</v>
      </c>
      <c r="R60" s="11">
        <f t="shared" si="3"/>
        <v>1144</v>
      </c>
      <c r="S60" s="275"/>
      <c r="T60" s="11"/>
      <c r="U60" s="24">
        <v>8</v>
      </c>
      <c r="V60" s="32"/>
      <c r="W60" s="27" t="s">
        <v>296</v>
      </c>
      <c r="X60" s="11" t="s">
        <v>468</v>
      </c>
    </row>
    <row r="61" spans="1:24" ht="50.1" hidden="1" customHeight="1" x14ac:dyDescent="0.25">
      <c r="A61" s="18">
        <v>59</v>
      </c>
      <c r="B61" s="259"/>
      <c r="C61" s="238" t="s">
        <v>280</v>
      </c>
      <c r="D61" s="18" t="s">
        <v>565</v>
      </c>
      <c r="E61" s="18" t="s">
        <v>287</v>
      </c>
      <c r="F61" s="35" t="s">
        <v>288</v>
      </c>
      <c r="G61" s="304" t="s">
        <v>289</v>
      </c>
      <c r="H61" s="7">
        <v>90</v>
      </c>
      <c r="I61" s="7"/>
      <c r="J61" s="44">
        <v>6.9933329999999998</v>
      </c>
      <c r="K61" s="65">
        <v>629.4</v>
      </c>
      <c r="L61" s="85">
        <f t="shared" si="4"/>
        <v>6.9933329999999998</v>
      </c>
      <c r="M61" s="45" t="s">
        <v>1409</v>
      </c>
      <c r="N61" s="28"/>
      <c r="O61" s="37" t="s">
        <v>295</v>
      </c>
      <c r="P61" s="38">
        <v>44561</v>
      </c>
      <c r="Q61" s="39">
        <f t="shared" ref="Q61:Q69" si="6">K61</f>
        <v>629.4</v>
      </c>
      <c r="R61" s="11">
        <f t="shared" si="3"/>
        <v>692.33999999999992</v>
      </c>
      <c r="S61" s="275"/>
      <c r="T61" s="11"/>
      <c r="U61" s="24">
        <v>8</v>
      </c>
      <c r="V61" s="32"/>
      <c r="W61" s="27" t="s">
        <v>296</v>
      </c>
      <c r="X61" s="11" t="s">
        <v>468</v>
      </c>
    </row>
    <row r="62" spans="1:24" ht="64.5" hidden="1" customHeight="1" x14ac:dyDescent="0.25">
      <c r="A62" s="18">
        <v>60</v>
      </c>
      <c r="B62" s="259"/>
      <c r="C62" s="238" t="s">
        <v>298</v>
      </c>
      <c r="D62" s="18"/>
      <c r="E62" s="18" t="s">
        <v>190</v>
      </c>
      <c r="F62" s="35" t="s">
        <v>191</v>
      </c>
      <c r="G62" s="304" t="s">
        <v>299</v>
      </c>
      <c r="H62" s="7">
        <v>360</v>
      </c>
      <c r="I62" s="7" t="s">
        <v>264</v>
      </c>
      <c r="J62" s="44">
        <v>1.35</v>
      </c>
      <c r="K62" s="65">
        <f>H62*J62</f>
        <v>486.00000000000006</v>
      </c>
      <c r="L62" s="85">
        <f t="shared" si="4"/>
        <v>1.35</v>
      </c>
      <c r="M62" s="45" t="s">
        <v>1409</v>
      </c>
      <c r="N62" s="28"/>
      <c r="O62" s="37" t="s">
        <v>303</v>
      </c>
      <c r="P62" s="38">
        <v>44561</v>
      </c>
      <c r="Q62" s="39">
        <f t="shared" si="6"/>
        <v>486.00000000000006</v>
      </c>
      <c r="R62" s="11">
        <f t="shared" ref="R62:R79" si="7">(Q62*0.1)+Q62</f>
        <v>534.6</v>
      </c>
      <c r="S62" s="275"/>
      <c r="T62" s="96" t="s">
        <v>862</v>
      </c>
      <c r="U62" s="24">
        <v>7</v>
      </c>
      <c r="V62" s="32"/>
      <c r="W62" s="27" t="s">
        <v>419</v>
      </c>
      <c r="X62" s="11" t="s">
        <v>468</v>
      </c>
    </row>
    <row r="63" spans="1:24" ht="50.1" hidden="1" customHeight="1" x14ac:dyDescent="0.25">
      <c r="A63" s="18">
        <v>61</v>
      </c>
      <c r="B63" s="259"/>
      <c r="C63" s="238" t="s">
        <v>469</v>
      </c>
      <c r="D63" s="18"/>
      <c r="E63" s="18" t="s">
        <v>300</v>
      </c>
      <c r="F63" s="35" t="s">
        <v>301</v>
      </c>
      <c r="G63" s="304" t="s">
        <v>302</v>
      </c>
      <c r="H63" s="7">
        <v>600</v>
      </c>
      <c r="I63" s="7" t="s">
        <v>274</v>
      </c>
      <c r="J63" s="44">
        <v>0.53</v>
      </c>
      <c r="K63" s="65">
        <f>H63*J63</f>
        <v>318</v>
      </c>
      <c r="L63" s="85">
        <f t="shared" si="4"/>
        <v>0.53</v>
      </c>
      <c r="M63" s="45" t="s">
        <v>1409</v>
      </c>
      <c r="N63" s="28"/>
      <c r="O63" s="37" t="s">
        <v>304</v>
      </c>
      <c r="P63" s="38">
        <v>44561</v>
      </c>
      <c r="Q63" s="39">
        <f t="shared" si="6"/>
        <v>318</v>
      </c>
      <c r="R63" s="11">
        <f t="shared" si="7"/>
        <v>349.8</v>
      </c>
      <c r="S63" s="275"/>
      <c r="T63" s="95" t="s">
        <v>865</v>
      </c>
      <c r="U63" s="24">
        <v>7</v>
      </c>
      <c r="V63" s="32"/>
      <c r="W63" s="27" t="s">
        <v>419</v>
      </c>
      <c r="X63" s="11" t="s">
        <v>468</v>
      </c>
    </row>
    <row r="64" spans="1:24" ht="50.1" hidden="1" customHeight="1" x14ac:dyDescent="0.25">
      <c r="A64" s="18">
        <v>62</v>
      </c>
      <c r="B64" s="259"/>
      <c r="C64" s="240" t="s">
        <v>609</v>
      </c>
      <c r="D64" s="18"/>
      <c r="E64" s="18" t="s">
        <v>306</v>
      </c>
      <c r="F64" s="35" t="s">
        <v>307</v>
      </c>
      <c r="G64" s="304" t="s">
        <v>1077</v>
      </c>
      <c r="H64" s="7" t="s">
        <v>308</v>
      </c>
      <c r="I64" s="7" t="s">
        <v>329</v>
      </c>
      <c r="J64" s="44" t="s">
        <v>309</v>
      </c>
      <c r="K64" s="65">
        <v>25244.2</v>
      </c>
      <c r="L64" s="86" t="s">
        <v>309</v>
      </c>
      <c r="M64" s="45" t="s">
        <v>418</v>
      </c>
      <c r="N64" s="28"/>
      <c r="O64" s="37" t="s">
        <v>305</v>
      </c>
      <c r="P64" s="38">
        <v>44561</v>
      </c>
      <c r="Q64" s="39">
        <f t="shared" si="6"/>
        <v>25244.2</v>
      </c>
      <c r="R64" s="11">
        <f t="shared" si="7"/>
        <v>27768.620000000003</v>
      </c>
      <c r="S64" s="275"/>
      <c r="T64" s="239" t="s">
        <v>2087</v>
      </c>
      <c r="U64" s="24">
        <v>6</v>
      </c>
      <c r="V64" s="32"/>
      <c r="W64" s="27" t="s">
        <v>417</v>
      </c>
      <c r="X64" s="11" t="s">
        <v>468</v>
      </c>
    </row>
    <row r="65" spans="1:24" ht="50.1" hidden="1" customHeight="1" x14ac:dyDescent="0.25">
      <c r="A65" s="18">
        <v>63</v>
      </c>
      <c r="B65" s="259"/>
      <c r="C65" s="240" t="s">
        <v>310</v>
      </c>
      <c r="D65" s="18" t="s">
        <v>622</v>
      </c>
      <c r="E65" s="18" t="s">
        <v>341</v>
      </c>
      <c r="F65" s="35" t="s">
        <v>343</v>
      </c>
      <c r="G65" s="304" t="s">
        <v>342</v>
      </c>
      <c r="H65" s="7" t="s">
        <v>314</v>
      </c>
      <c r="I65" s="7" t="s">
        <v>264</v>
      </c>
      <c r="J65" s="44">
        <v>43843.45</v>
      </c>
      <c r="K65" s="65">
        <f>J65*3</f>
        <v>131530.34999999998</v>
      </c>
      <c r="L65" s="85">
        <f>J65</f>
        <v>43843.45</v>
      </c>
      <c r="M65" s="45" t="s">
        <v>418</v>
      </c>
      <c r="N65" s="28" t="s">
        <v>410</v>
      </c>
      <c r="O65" s="37" t="s">
        <v>344</v>
      </c>
      <c r="P65" s="38">
        <v>44398</v>
      </c>
      <c r="Q65" s="39">
        <f t="shared" si="6"/>
        <v>131530.34999999998</v>
      </c>
      <c r="R65" s="11">
        <f t="shared" si="7"/>
        <v>144683.38499999998</v>
      </c>
      <c r="S65" s="275"/>
      <c r="T65" s="239" t="s">
        <v>2103</v>
      </c>
      <c r="U65" s="24">
        <v>12</v>
      </c>
      <c r="V65" s="32" t="s">
        <v>152</v>
      </c>
      <c r="W65" s="27" t="s">
        <v>417</v>
      </c>
      <c r="X65" s="11" t="s">
        <v>468</v>
      </c>
    </row>
    <row r="66" spans="1:24" ht="50.1" hidden="1" customHeight="1" x14ac:dyDescent="0.25">
      <c r="A66" s="18">
        <v>64</v>
      </c>
      <c r="B66" s="259"/>
      <c r="C66" s="240" t="s">
        <v>311</v>
      </c>
      <c r="D66" s="18" t="s">
        <v>620</v>
      </c>
      <c r="E66" s="18" t="s">
        <v>312</v>
      </c>
      <c r="F66" s="35" t="s">
        <v>313</v>
      </c>
      <c r="G66" s="312" t="s">
        <v>345</v>
      </c>
      <c r="H66" s="7" t="s">
        <v>346</v>
      </c>
      <c r="I66" s="7" t="s">
        <v>251</v>
      </c>
      <c r="J66" s="44">
        <v>9226.8590899999999</v>
      </c>
      <c r="K66" s="65">
        <f>J66*5</f>
        <v>46134.295449999998</v>
      </c>
      <c r="L66" s="85">
        <f>J66</f>
        <v>9226.8590899999999</v>
      </c>
      <c r="M66" s="45" t="s">
        <v>418</v>
      </c>
      <c r="N66" s="28">
        <v>1777623</v>
      </c>
      <c r="O66" s="37">
        <v>883856569</v>
      </c>
      <c r="P66" s="38">
        <v>44393</v>
      </c>
      <c r="Q66" s="39">
        <f t="shared" si="6"/>
        <v>46134.295449999998</v>
      </c>
      <c r="R66" s="11">
        <f t="shared" si="7"/>
        <v>50747.724994999997</v>
      </c>
      <c r="S66" s="275"/>
      <c r="T66" s="239" t="s">
        <v>2103</v>
      </c>
      <c r="U66" s="24">
        <v>12</v>
      </c>
      <c r="V66" s="32" t="s">
        <v>152</v>
      </c>
      <c r="W66" s="27" t="s">
        <v>417</v>
      </c>
      <c r="X66" s="11" t="s">
        <v>468</v>
      </c>
    </row>
    <row r="67" spans="1:24" ht="50.1" hidden="1" customHeight="1" x14ac:dyDescent="0.25">
      <c r="A67" s="18">
        <v>65</v>
      </c>
      <c r="B67" s="259"/>
      <c r="C67" s="240" t="s">
        <v>471</v>
      </c>
      <c r="D67" s="18" t="s">
        <v>614</v>
      </c>
      <c r="E67" s="18" t="s">
        <v>315</v>
      </c>
      <c r="F67" s="35" t="s">
        <v>350</v>
      </c>
      <c r="G67" s="304" t="s">
        <v>351</v>
      </c>
      <c r="H67" s="7">
        <v>1344</v>
      </c>
      <c r="I67" s="7" t="s">
        <v>264</v>
      </c>
      <c r="J67" s="44">
        <v>28.333749999999998</v>
      </c>
      <c r="K67" s="65">
        <f>H67*J67</f>
        <v>38080.559999999998</v>
      </c>
      <c r="L67" s="85">
        <f>J67</f>
        <v>28.333749999999998</v>
      </c>
      <c r="M67" s="45" t="s">
        <v>418</v>
      </c>
      <c r="N67" s="28"/>
      <c r="O67" s="37" t="s">
        <v>316</v>
      </c>
      <c r="P67" s="38">
        <v>44561</v>
      </c>
      <c r="Q67" s="39">
        <f t="shared" si="6"/>
        <v>38080.559999999998</v>
      </c>
      <c r="R67" s="11">
        <f t="shared" si="7"/>
        <v>41888.615999999995</v>
      </c>
      <c r="S67" s="275"/>
      <c r="T67" s="239" t="s">
        <v>2112</v>
      </c>
      <c r="U67" s="24">
        <v>6</v>
      </c>
      <c r="V67" s="32"/>
      <c r="W67" s="27" t="s">
        <v>417</v>
      </c>
      <c r="X67" s="11" t="s">
        <v>468</v>
      </c>
    </row>
    <row r="68" spans="1:24" ht="93" hidden="1" customHeight="1" x14ac:dyDescent="0.25">
      <c r="A68" s="18">
        <v>66</v>
      </c>
      <c r="B68" s="259"/>
      <c r="C68" s="240" t="s">
        <v>317</v>
      </c>
      <c r="D68" s="18"/>
      <c r="E68" s="140" t="s">
        <v>2</v>
      </c>
      <c r="F68" s="141" t="s">
        <v>66</v>
      </c>
      <c r="G68" s="304" t="s">
        <v>68</v>
      </c>
      <c r="H68" s="7" t="s">
        <v>347</v>
      </c>
      <c r="I68" s="7" t="s">
        <v>318</v>
      </c>
      <c r="J68" s="44" t="s">
        <v>319</v>
      </c>
      <c r="K68" s="65">
        <f>343.67 *(145+66+100)</f>
        <v>106881.37000000001</v>
      </c>
      <c r="L68" s="85">
        <v>343.67</v>
      </c>
      <c r="M68" s="45" t="s">
        <v>418</v>
      </c>
      <c r="N68" s="28">
        <v>1781192</v>
      </c>
      <c r="O68" s="67" t="s">
        <v>320</v>
      </c>
      <c r="P68" s="38">
        <v>44561</v>
      </c>
      <c r="Q68" s="39">
        <f t="shared" si="6"/>
        <v>106881.37000000001</v>
      </c>
      <c r="R68" s="11">
        <f t="shared" si="7"/>
        <v>117569.50700000001</v>
      </c>
      <c r="S68" s="275"/>
      <c r="T68" s="239" t="s">
        <v>2102</v>
      </c>
      <c r="U68" s="24">
        <v>6</v>
      </c>
      <c r="V68" s="32" t="s">
        <v>152</v>
      </c>
      <c r="W68" s="27" t="s">
        <v>417</v>
      </c>
      <c r="X68" s="11" t="s">
        <v>468</v>
      </c>
    </row>
    <row r="69" spans="1:24" ht="50.1" hidden="1" customHeight="1" x14ac:dyDescent="0.25">
      <c r="A69" s="18">
        <v>67</v>
      </c>
      <c r="B69" s="259"/>
      <c r="C69" s="238" t="s">
        <v>321</v>
      </c>
      <c r="D69" s="18" t="s">
        <v>572</v>
      </c>
      <c r="E69" s="18" t="s">
        <v>322</v>
      </c>
      <c r="F69" s="35" t="s">
        <v>348</v>
      </c>
      <c r="G69" s="347" t="s">
        <v>349</v>
      </c>
      <c r="H69" s="7">
        <v>600</v>
      </c>
      <c r="I69" s="7" t="s">
        <v>329</v>
      </c>
      <c r="J69" s="44">
        <v>9.2999999999999999E-2</v>
      </c>
      <c r="K69" s="65">
        <f>H69*J69</f>
        <v>55.8</v>
      </c>
      <c r="L69" s="85">
        <f>J69</f>
        <v>9.2999999999999999E-2</v>
      </c>
      <c r="M69" s="45" t="s">
        <v>418</v>
      </c>
      <c r="N69" s="28"/>
      <c r="O69" s="37" t="s">
        <v>323</v>
      </c>
      <c r="P69" s="38">
        <v>44561</v>
      </c>
      <c r="Q69" s="39">
        <f t="shared" si="6"/>
        <v>55.8</v>
      </c>
      <c r="R69" s="11">
        <f t="shared" si="7"/>
        <v>61.379999999999995</v>
      </c>
      <c r="S69" s="275"/>
      <c r="T69" s="11" t="s">
        <v>324</v>
      </c>
      <c r="U69" s="24">
        <v>6</v>
      </c>
      <c r="V69" s="32"/>
      <c r="W69" s="27" t="s">
        <v>417</v>
      </c>
      <c r="X69" s="11"/>
    </row>
    <row r="70" spans="1:24" ht="132" hidden="1" customHeight="1" x14ac:dyDescent="0.25">
      <c r="A70" s="18">
        <v>68</v>
      </c>
      <c r="B70" s="259"/>
      <c r="C70" s="240" t="s">
        <v>325</v>
      </c>
      <c r="D70" s="18"/>
      <c r="E70" s="18" t="s">
        <v>200</v>
      </c>
      <c r="F70" s="30" t="s">
        <v>199</v>
      </c>
      <c r="G70" s="304" t="s">
        <v>100</v>
      </c>
      <c r="H70" s="7" t="s">
        <v>326</v>
      </c>
      <c r="I70" s="7" t="s">
        <v>329</v>
      </c>
      <c r="J70" s="44">
        <v>1.85714</v>
      </c>
      <c r="K70" s="65">
        <v>204255.69</v>
      </c>
      <c r="L70" s="86">
        <v>1.85714</v>
      </c>
      <c r="M70" s="45" t="s">
        <v>418</v>
      </c>
      <c r="N70" s="28" t="s">
        <v>409</v>
      </c>
      <c r="O70" s="37" t="s">
        <v>327</v>
      </c>
      <c r="P70" s="38">
        <v>44743</v>
      </c>
      <c r="Q70" s="39">
        <f>109984*L70</f>
        <v>204255.68575999999</v>
      </c>
      <c r="R70" s="11">
        <f t="shared" si="7"/>
        <v>224681.25433599998</v>
      </c>
      <c r="S70" s="275"/>
      <c r="T70" s="239" t="s">
        <v>2087</v>
      </c>
      <c r="U70" s="24">
        <v>7</v>
      </c>
      <c r="V70" s="32" t="s">
        <v>152</v>
      </c>
      <c r="W70" s="27" t="s">
        <v>417</v>
      </c>
      <c r="X70" s="11" t="s">
        <v>468</v>
      </c>
    </row>
    <row r="71" spans="1:24" ht="63" hidden="1" customHeight="1" x14ac:dyDescent="0.25">
      <c r="A71" s="18">
        <v>69</v>
      </c>
      <c r="B71" s="259"/>
      <c r="C71" s="240" t="s">
        <v>328</v>
      </c>
      <c r="D71" s="18" t="s">
        <v>592</v>
      </c>
      <c r="E71" s="18" t="s">
        <v>200</v>
      </c>
      <c r="F71" s="30" t="s">
        <v>199</v>
      </c>
      <c r="G71" s="304" t="s">
        <v>100</v>
      </c>
      <c r="H71" s="7">
        <v>130</v>
      </c>
      <c r="I71" s="7" t="s">
        <v>329</v>
      </c>
      <c r="J71" s="44">
        <v>176.44</v>
      </c>
      <c r="K71" s="65">
        <f>H71*J71</f>
        <v>22937.200000000001</v>
      </c>
      <c r="L71" s="85">
        <v>176.44</v>
      </c>
      <c r="M71" s="45" t="s">
        <v>418</v>
      </c>
      <c r="N71" s="28"/>
      <c r="O71" s="37" t="s">
        <v>330</v>
      </c>
      <c r="P71" s="38">
        <v>44561</v>
      </c>
      <c r="Q71" s="39">
        <f t="shared" ref="Q71:Q79" si="8">K71</f>
        <v>22937.200000000001</v>
      </c>
      <c r="R71" s="11">
        <f t="shared" si="7"/>
        <v>25230.920000000002</v>
      </c>
      <c r="S71" s="275"/>
      <c r="T71" s="239" t="s">
        <v>2089</v>
      </c>
      <c r="U71" s="24">
        <v>6</v>
      </c>
      <c r="V71" s="32"/>
      <c r="W71" s="27" t="s">
        <v>417</v>
      </c>
      <c r="X71" s="11" t="s">
        <v>468</v>
      </c>
    </row>
    <row r="72" spans="1:24" ht="50.1" hidden="1" customHeight="1" x14ac:dyDescent="0.25">
      <c r="A72" s="18">
        <v>70</v>
      </c>
      <c r="B72" s="259"/>
      <c r="C72" s="238" t="s">
        <v>331</v>
      </c>
      <c r="D72" s="18"/>
      <c r="E72" s="18" t="s">
        <v>340</v>
      </c>
      <c r="F72" s="35" t="s">
        <v>339</v>
      </c>
      <c r="G72" s="312" t="s">
        <v>338</v>
      </c>
      <c r="H72" s="7">
        <v>300</v>
      </c>
      <c r="I72" s="7" t="s">
        <v>329</v>
      </c>
      <c r="J72" s="44">
        <v>87.5</v>
      </c>
      <c r="K72" s="65">
        <f>H72*J72</f>
        <v>26250</v>
      </c>
      <c r="L72" s="85">
        <f>J72</f>
        <v>87.5</v>
      </c>
      <c r="M72" s="45" t="s">
        <v>418</v>
      </c>
      <c r="N72" s="28"/>
      <c r="O72" s="37" t="s">
        <v>332</v>
      </c>
      <c r="P72" s="38">
        <v>44561</v>
      </c>
      <c r="Q72" s="39">
        <f t="shared" si="8"/>
        <v>26250</v>
      </c>
      <c r="R72" s="11">
        <f t="shared" si="7"/>
        <v>28875</v>
      </c>
      <c r="S72" s="275"/>
      <c r="T72" s="11"/>
      <c r="U72" s="24">
        <v>6</v>
      </c>
      <c r="V72" s="32"/>
      <c r="W72" s="27" t="s">
        <v>417</v>
      </c>
      <c r="X72" s="27" t="s">
        <v>468</v>
      </c>
    </row>
    <row r="73" spans="1:24" ht="50.1" hidden="1" customHeight="1" x14ac:dyDescent="0.25">
      <c r="A73" s="18">
        <v>71</v>
      </c>
      <c r="B73" s="259"/>
      <c r="C73" s="240" t="s">
        <v>333</v>
      </c>
      <c r="D73" s="18"/>
      <c r="E73" s="18" t="s">
        <v>334</v>
      </c>
      <c r="F73" s="35" t="s">
        <v>335</v>
      </c>
      <c r="G73" s="304" t="s">
        <v>336</v>
      </c>
      <c r="H73" s="7">
        <v>176</v>
      </c>
      <c r="I73" s="7" t="s">
        <v>329</v>
      </c>
      <c r="J73" s="44">
        <v>3960</v>
      </c>
      <c r="K73" s="65">
        <f>H73*J73</f>
        <v>696960</v>
      </c>
      <c r="L73" s="85">
        <v>3960</v>
      </c>
      <c r="M73" s="45" t="s">
        <v>418</v>
      </c>
      <c r="N73" s="28"/>
      <c r="O73" s="37" t="s">
        <v>337</v>
      </c>
      <c r="P73" s="38">
        <v>44561</v>
      </c>
      <c r="Q73" s="39">
        <f t="shared" si="8"/>
        <v>696960</v>
      </c>
      <c r="R73" s="11">
        <f t="shared" si="7"/>
        <v>766656</v>
      </c>
      <c r="S73" s="275"/>
      <c r="T73" s="239" t="s">
        <v>2087</v>
      </c>
      <c r="U73" s="24">
        <v>7</v>
      </c>
      <c r="V73" s="32" t="s">
        <v>152</v>
      </c>
      <c r="W73" s="27" t="s">
        <v>417</v>
      </c>
      <c r="X73" s="27" t="s">
        <v>468</v>
      </c>
    </row>
    <row r="74" spans="1:24" ht="50.1" hidden="1" customHeight="1" x14ac:dyDescent="0.25">
      <c r="A74" s="18">
        <v>72</v>
      </c>
      <c r="B74" s="259"/>
      <c r="C74" s="240" t="s">
        <v>352</v>
      </c>
      <c r="D74" s="33" t="s">
        <v>569</v>
      </c>
      <c r="E74" s="5" t="s">
        <v>55</v>
      </c>
      <c r="F74" s="6" t="s">
        <v>92</v>
      </c>
      <c r="G74" s="305" t="s">
        <v>459</v>
      </c>
      <c r="H74" s="7">
        <v>1440</v>
      </c>
      <c r="I74" s="7" t="s">
        <v>264</v>
      </c>
      <c r="J74" s="44">
        <v>0.64015</v>
      </c>
      <c r="K74" s="65">
        <f>H74*J74</f>
        <v>921.81600000000003</v>
      </c>
      <c r="L74" s="85">
        <f>J74</f>
        <v>0.64015</v>
      </c>
      <c r="M74" s="45" t="s">
        <v>418</v>
      </c>
      <c r="N74" s="28"/>
      <c r="O74" s="37" t="s">
        <v>353</v>
      </c>
      <c r="P74" s="38">
        <v>44743</v>
      </c>
      <c r="Q74" s="39">
        <f t="shared" si="8"/>
        <v>921.81600000000003</v>
      </c>
      <c r="R74" s="11">
        <f t="shared" si="7"/>
        <v>1013.9976</v>
      </c>
      <c r="S74" s="275"/>
      <c r="T74" s="292"/>
      <c r="U74" s="24">
        <v>12</v>
      </c>
      <c r="V74" s="32"/>
      <c r="W74" s="27" t="s">
        <v>417</v>
      </c>
      <c r="X74" s="27" t="s">
        <v>468</v>
      </c>
    </row>
    <row r="75" spans="1:24" ht="50.1" hidden="1" customHeight="1" x14ac:dyDescent="0.25">
      <c r="A75" s="18">
        <v>73</v>
      </c>
      <c r="B75" s="259"/>
      <c r="C75" s="238" t="s">
        <v>601</v>
      </c>
      <c r="D75" s="33"/>
      <c r="E75" s="5" t="s">
        <v>354</v>
      </c>
      <c r="F75" s="6" t="s">
        <v>355</v>
      </c>
      <c r="G75" s="305" t="s">
        <v>356</v>
      </c>
      <c r="H75" s="7" t="s">
        <v>357</v>
      </c>
      <c r="I75" s="7" t="s">
        <v>251</v>
      </c>
      <c r="J75" s="44" t="s">
        <v>358</v>
      </c>
      <c r="K75" s="65">
        <v>11154</v>
      </c>
      <c r="L75" s="85" t="str">
        <f>J75</f>
        <v>75,90
110,00</v>
      </c>
      <c r="M75" s="45" t="s">
        <v>418</v>
      </c>
      <c r="N75" s="28"/>
      <c r="O75" s="37" t="s">
        <v>359</v>
      </c>
      <c r="P75" s="38">
        <v>44561</v>
      </c>
      <c r="Q75" s="39">
        <f t="shared" si="8"/>
        <v>11154</v>
      </c>
      <c r="R75" s="11">
        <f t="shared" si="7"/>
        <v>12269.4</v>
      </c>
      <c r="S75" s="275"/>
      <c r="T75" s="11" t="s">
        <v>869</v>
      </c>
      <c r="U75" s="24">
        <v>6</v>
      </c>
      <c r="V75" s="32"/>
      <c r="W75" s="27" t="s">
        <v>417</v>
      </c>
      <c r="X75" s="27" t="s">
        <v>468</v>
      </c>
    </row>
    <row r="76" spans="1:24" ht="78" hidden="1" customHeight="1" x14ac:dyDescent="0.25">
      <c r="A76" s="18">
        <v>74</v>
      </c>
      <c r="B76" s="259"/>
      <c r="C76" s="238" t="s">
        <v>360</v>
      </c>
      <c r="D76" s="18" t="s">
        <v>606</v>
      </c>
      <c r="E76" s="18" t="s">
        <v>334</v>
      </c>
      <c r="F76" s="35" t="s">
        <v>335</v>
      </c>
      <c r="G76" s="304" t="s">
        <v>336</v>
      </c>
      <c r="H76" s="7" t="s">
        <v>361</v>
      </c>
      <c r="I76" s="7" t="s">
        <v>329</v>
      </c>
      <c r="J76" s="44" t="s">
        <v>362</v>
      </c>
      <c r="K76" s="65">
        <v>8905.68</v>
      </c>
      <c r="L76" s="85" t="str">
        <f>J76</f>
        <v>€ 95,76
€ 47,88</v>
      </c>
      <c r="M76" s="45" t="s">
        <v>418</v>
      </c>
      <c r="N76" s="28"/>
      <c r="O76" s="37" t="s">
        <v>363</v>
      </c>
      <c r="P76" s="38">
        <v>44561</v>
      </c>
      <c r="Q76" s="39">
        <f t="shared" si="8"/>
        <v>8905.68</v>
      </c>
      <c r="R76" s="11">
        <f t="shared" si="7"/>
        <v>9796.2479999999996</v>
      </c>
      <c r="S76" s="275"/>
      <c r="T76" s="11"/>
      <c r="U76" s="24">
        <v>6</v>
      </c>
      <c r="V76" s="32"/>
      <c r="W76" s="27" t="s">
        <v>417</v>
      </c>
      <c r="X76" s="27" t="s">
        <v>607</v>
      </c>
    </row>
    <row r="77" spans="1:24" ht="50.1" hidden="1" customHeight="1" x14ac:dyDescent="0.25">
      <c r="A77" s="18">
        <v>75</v>
      </c>
      <c r="B77" s="259"/>
      <c r="C77" s="238" t="s">
        <v>367</v>
      </c>
      <c r="D77" s="18" t="s">
        <v>611</v>
      </c>
      <c r="E77" s="18" t="s">
        <v>364</v>
      </c>
      <c r="F77" s="35" t="s">
        <v>365</v>
      </c>
      <c r="G77" s="304" t="s">
        <v>366</v>
      </c>
      <c r="H77" s="7">
        <v>35</v>
      </c>
      <c r="I77" s="7" t="s">
        <v>264</v>
      </c>
      <c r="J77" s="44">
        <v>367.5</v>
      </c>
      <c r="K77" s="65">
        <f>J77*H77</f>
        <v>12862.5</v>
      </c>
      <c r="L77" s="85">
        <f>J77</f>
        <v>367.5</v>
      </c>
      <c r="M77" s="45" t="s">
        <v>418</v>
      </c>
      <c r="N77" s="28"/>
      <c r="O77" s="37" t="s">
        <v>368</v>
      </c>
      <c r="P77" s="38">
        <v>44561</v>
      </c>
      <c r="Q77" s="39">
        <f t="shared" si="8"/>
        <v>12862.5</v>
      </c>
      <c r="R77" s="11">
        <f t="shared" si="7"/>
        <v>14148.75</v>
      </c>
      <c r="S77" s="275"/>
      <c r="T77" s="68" t="s">
        <v>458</v>
      </c>
      <c r="U77" s="24">
        <v>6</v>
      </c>
      <c r="V77" s="32"/>
      <c r="W77" s="27" t="s">
        <v>417</v>
      </c>
      <c r="X77" s="27" t="s">
        <v>468</v>
      </c>
    </row>
    <row r="78" spans="1:24" ht="50.1" hidden="1" customHeight="1" x14ac:dyDescent="0.25">
      <c r="A78" s="18">
        <v>76</v>
      </c>
      <c r="B78" s="259"/>
      <c r="C78" s="238" t="s">
        <v>369</v>
      </c>
      <c r="D78" s="33" t="s">
        <v>600</v>
      </c>
      <c r="E78" s="5" t="s">
        <v>370</v>
      </c>
      <c r="F78" s="6" t="s">
        <v>371</v>
      </c>
      <c r="G78" s="305" t="s">
        <v>372</v>
      </c>
      <c r="H78" s="7">
        <v>21000</v>
      </c>
      <c r="I78" s="7" t="s">
        <v>373</v>
      </c>
      <c r="J78" s="44">
        <v>0.97211000000000003</v>
      </c>
      <c r="K78" s="65">
        <f>H78*J78</f>
        <v>20414.310000000001</v>
      </c>
      <c r="L78" s="85">
        <f>J78</f>
        <v>0.97211000000000003</v>
      </c>
      <c r="M78" s="45" t="s">
        <v>418</v>
      </c>
      <c r="N78" s="28"/>
      <c r="O78" s="37" t="s">
        <v>374</v>
      </c>
      <c r="P78" s="38">
        <v>44770</v>
      </c>
      <c r="Q78" s="39">
        <f t="shared" si="8"/>
        <v>20414.310000000001</v>
      </c>
      <c r="R78" s="11">
        <f t="shared" si="7"/>
        <v>22455.741000000002</v>
      </c>
      <c r="S78" s="275"/>
      <c r="T78" s="69" t="s">
        <v>375</v>
      </c>
      <c r="U78" s="24">
        <v>12</v>
      </c>
      <c r="W78" s="27" t="s">
        <v>417</v>
      </c>
      <c r="X78" s="27" t="s">
        <v>468</v>
      </c>
    </row>
    <row r="79" spans="1:24" ht="50.1" hidden="1" customHeight="1" x14ac:dyDescent="0.25">
      <c r="A79" s="18">
        <v>77</v>
      </c>
      <c r="B79" s="259"/>
      <c r="C79" s="238" t="s">
        <v>376</v>
      </c>
      <c r="D79" s="33" t="s">
        <v>617</v>
      </c>
      <c r="E79" s="34" t="s">
        <v>172</v>
      </c>
      <c r="F79" s="35" t="s">
        <v>173</v>
      </c>
      <c r="G79" s="304" t="s">
        <v>245</v>
      </c>
      <c r="H79" s="7" t="s">
        <v>377</v>
      </c>
      <c r="I79" s="7" t="s">
        <v>329</v>
      </c>
      <c r="J79" s="44" t="s">
        <v>378</v>
      </c>
      <c r="K79" s="65">
        <v>44064.4</v>
      </c>
      <c r="L79" s="86" t="s">
        <v>378</v>
      </c>
      <c r="M79" s="45" t="s">
        <v>418</v>
      </c>
      <c r="N79" s="28"/>
      <c r="O79" s="67" t="s">
        <v>380</v>
      </c>
      <c r="P79" s="38">
        <v>44561</v>
      </c>
      <c r="Q79" s="39">
        <f t="shared" si="8"/>
        <v>44064.4</v>
      </c>
      <c r="R79" s="11">
        <f t="shared" si="7"/>
        <v>48470.840000000004</v>
      </c>
      <c r="S79" s="275"/>
      <c r="T79" s="11"/>
      <c r="U79" s="24">
        <v>6</v>
      </c>
      <c r="V79" s="32" t="s">
        <v>379</v>
      </c>
      <c r="W79" s="27" t="s">
        <v>417</v>
      </c>
      <c r="X79" s="27" t="s">
        <v>468</v>
      </c>
    </row>
    <row r="80" spans="1:24" ht="50.1" hidden="1" customHeight="1" x14ac:dyDescent="0.25">
      <c r="A80" s="18">
        <v>78</v>
      </c>
      <c r="B80" s="259"/>
      <c r="C80" s="240" t="s">
        <v>381</v>
      </c>
      <c r="D80" s="33" t="s">
        <v>574</v>
      </c>
      <c r="E80" s="34" t="s">
        <v>248</v>
      </c>
      <c r="F80" s="35" t="s">
        <v>249</v>
      </c>
      <c r="G80" s="347" t="s">
        <v>390</v>
      </c>
      <c r="H80" s="7">
        <v>720</v>
      </c>
      <c r="I80" s="7"/>
      <c r="J80" s="44">
        <v>0.9</v>
      </c>
      <c r="K80" s="65">
        <f>H80*J80</f>
        <v>648</v>
      </c>
      <c r="L80" s="85">
        <f>J80</f>
        <v>0.9</v>
      </c>
      <c r="M80" s="45" t="s">
        <v>418</v>
      </c>
      <c r="N80" s="28"/>
      <c r="O80" s="1" t="s">
        <v>399</v>
      </c>
      <c r="P80" s="38">
        <v>44561</v>
      </c>
      <c r="Q80" s="39">
        <f t="shared" ref="Q80:Q92" si="9">K80</f>
        <v>648</v>
      </c>
      <c r="R80" s="11">
        <f t="shared" ref="R80:R92" si="10">(Q80*0.1)+Q80</f>
        <v>712.8</v>
      </c>
      <c r="S80" s="275"/>
      <c r="T80" s="239" t="s">
        <v>2087</v>
      </c>
      <c r="U80" s="24">
        <v>6</v>
      </c>
      <c r="V80" s="32"/>
      <c r="W80" s="27" t="s">
        <v>417</v>
      </c>
    </row>
    <row r="81" spans="1:24" ht="50.1" hidden="1" customHeight="1" x14ac:dyDescent="0.25">
      <c r="A81" s="157">
        <v>79</v>
      </c>
      <c r="B81" s="259"/>
      <c r="C81" s="238" t="s">
        <v>382</v>
      </c>
      <c r="D81" s="33"/>
      <c r="E81" s="34" t="s">
        <v>391</v>
      </c>
      <c r="F81" s="35" t="s">
        <v>392</v>
      </c>
      <c r="G81" s="304" t="s">
        <v>393</v>
      </c>
      <c r="H81" s="7">
        <v>12</v>
      </c>
      <c r="I81" s="7"/>
      <c r="J81" s="44">
        <v>38.4</v>
      </c>
      <c r="K81" s="65">
        <f t="shared" ref="K81:K88" si="11">H81*J81</f>
        <v>460.79999999999995</v>
      </c>
      <c r="L81" s="85">
        <f t="shared" ref="L81:L89" si="12">J81</f>
        <v>38.4</v>
      </c>
      <c r="M81" s="45" t="s">
        <v>418</v>
      </c>
      <c r="N81" s="28"/>
      <c r="O81" s="1" t="s">
        <v>400</v>
      </c>
      <c r="P81" s="38">
        <v>44561</v>
      </c>
      <c r="Q81" s="39">
        <f t="shared" si="9"/>
        <v>460.79999999999995</v>
      </c>
      <c r="R81" s="11">
        <f t="shared" si="10"/>
        <v>506.87999999999994</v>
      </c>
      <c r="S81" s="275"/>
      <c r="T81" s="70" t="s">
        <v>678</v>
      </c>
      <c r="U81" s="24">
        <v>6</v>
      </c>
      <c r="V81" s="32"/>
      <c r="W81" s="27" t="s">
        <v>417</v>
      </c>
      <c r="X81" s="27" t="s">
        <v>468</v>
      </c>
    </row>
    <row r="82" spans="1:24" ht="50.1" hidden="1" customHeight="1" x14ac:dyDescent="0.25">
      <c r="A82" s="18">
        <v>80</v>
      </c>
      <c r="B82" s="259"/>
      <c r="C82" s="238" t="s">
        <v>383</v>
      </c>
      <c r="D82" s="33"/>
      <c r="E82" s="140" t="s">
        <v>16</v>
      </c>
      <c r="F82" s="141" t="s">
        <v>80</v>
      </c>
      <c r="G82" s="304" t="s">
        <v>81</v>
      </c>
      <c r="H82" s="7">
        <v>200</v>
      </c>
      <c r="I82" s="7"/>
      <c r="J82" s="44">
        <v>62.8</v>
      </c>
      <c r="K82" s="65">
        <f t="shared" si="11"/>
        <v>12560</v>
      </c>
      <c r="L82" s="85">
        <f t="shared" si="12"/>
        <v>62.8</v>
      </c>
      <c r="M82" s="45" t="s">
        <v>418</v>
      </c>
      <c r="N82" s="28"/>
      <c r="O82" s="1" t="s">
        <v>401</v>
      </c>
      <c r="P82" s="38">
        <v>44561</v>
      </c>
      <c r="Q82" s="39">
        <f t="shared" si="9"/>
        <v>12560</v>
      </c>
      <c r="R82" s="11">
        <f t="shared" si="10"/>
        <v>13816</v>
      </c>
      <c r="S82" s="275"/>
      <c r="T82" s="11"/>
      <c r="U82" s="24">
        <v>6</v>
      </c>
      <c r="V82" s="32"/>
      <c r="W82" s="27" t="s">
        <v>417</v>
      </c>
      <c r="X82" s="27" t="s">
        <v>468</v>
      </c>
    </row>
    <row r="83" spans="1:24" ht="50.1" hidden="1" customHeight="1" x14ac:dyDescent="0.25">
      <c r="A83" s="18">
        <v>81</v>
      </c>
      <c r="B83" s="259"/>
      <c r="C83" s="238" t="s">
        <v>384</v>
      </c>
      <c r="D83" s="33" t="s">
        <v>564</v>
      </c>
      <c r="E83" s="34" t="s">
        <v>203</v>
      </c>
      <c r="F83" s="35" t="s">
        <v>167</v>
      </c>
      <c r="G83" s="304" t="s">
        <v>168</v>
      </c>
      <c r="H83" s="7">
        <v>200</v>
      </c>
      <c r="I83" s="7"/>
      <c r="J83" s="44">
        <v>11.667439999999999</v>
      </c>
      <c r="K83" s="65">
        <f t="shared" si="11"/>
        <v>2333.4879999999998</v>
      </c>
      <c r="L83" s="85">
        <f t="shared" si="12"/>
        <v>11.667439999999999</v>
      </c>
      <c r="M83" s="45" t="s">
        <v>418</v>
      </c>
      <c r="N83" s="28"/>
      <c r="O83" s="1" t="s">
        <v>402</v>
      </c>
      <c r="P83" s="38">
        <v>44561</v>
      </c>
      <c r="Q83" s="39">
        <f t="shared" si="9"/>
        <v>2333.4879999999998</v>
      </c>
      <c r="R83" s="11">
        <f t="shared" si="10"/>
        <v>2566.8368</v>
      </c>
      <c r="S83" s="275"/>
      <c r="T83" s="11" t="s">
        <v>875</v>
      </c>
      <c r="U83" s="24">
        <v>6</v>
      </c>
      <c r="V83" s="32"/>
      <c r="W83" s="27" t="s">
        <v>417</v>
      </c>
      <c r="X83" s="27" t="s">
        <v>468</v>
      </c>
    </row>
    <row r="84" spans="1:24" ht="50.1" hidden="1" customHeight="1" x14ac:dyDescent="0.25">
      <c r="A84" s="18">
        <v>82</v>
      </c>
      <c r="B84" s="259"/>
      <c r="C84" s="240" t="s">
        <v>385</v>
      </c>
      <c r="D84" s="33" t="s">
        <v>573</v>
      </c>
      <c r="E84" s="34" t="s">
        <v>394</v>
      </c>
      <c r="F84" s="35" t="s">
        <v>395</v>
      </c>
      <c r="G84" s="347" t="s">
        <v>396</v>
      </c>
      <c r="H84" s="7">
        <v>80</v>
      </c>
      <c r="I84" s="7"/>
      <c r="J84" s="44">
        <v>60.168329999999997</v>
      </c>
      <c r="K84" s="65">
        <f t="shared" si="11"/>
        <v>4813.4663999999993</v>
      </c>
      <c r="L84" s="85">
        <f t="shared" si="12"/>
        <v>60.168329999999997</v>
      </c>
      <c r="M84" s="45" t="s">
        <v>418</v>
      </c>
      <c r="N84" s="28"/>
      <c r="O84" s="8" t="s">
        <v>403</v>
      </c>
      <c r="P84" s="38">
        <v>44743</v>
      </c>
      <c r="Q84" s="39">
        <f t="shared" si="9"/>
        <v>4813.4663999999993</v>
      </c>
      <c r="R84" s="11">
        <f t="shared" si="10"/>
        <v>5294.8130399999991</v>
      </c>
      <c r="S84" s="275"/>
      <c r="T84" s="239" t="s">
        <v>2087</v>
      </c>
      <c r="U84" s="4">
        <v>12</v>
      </c>
      <c r="V84" s="32"/>
      <c r="W84" s="27" t="s">
        <v>417</v>
      </c>
    </row>
    <row r="85" spans="1:24" ht="69" hidden="1" customHeight="1" x14ac:dyDescent="0.25">
      <c r="A85" s="18">
        <v>83</v>
      </c>
      <c r="B85" s="259"/>
      <c r="C85" s="240" t="s">
        <v>386</v>
      </c>
      <c r="D85" s="33"/>
      <c r="E85" s="34" t="s">
        <v>725</v>
      </c>
      <c r="F85" s="35" t="s">
        <v>397</v>
      </c>
      <c r="G85" s="313" t="s">
        <v>772</v>
      </c>
      <c r="H85" s="7">
        <v>6595</v>
      </c>
      <c r="I85" s="7"/>
      <c r="J85" s="44">
        <v>6.05</v>
      </c>
      <c r="K85" s="65">
        <f t="shared" si="11"/>
        <v>39899.75</v>
      </c>
      <c r="L85" s="85">
        <f t="shared" si="12"/>
        <v>6.05</v>
      </c>
      <c r="M85" s="45" t="s">
        <v>418</v>
      </c>
      <c r="N85" s="28"/>
      <c r="O85" s="1" t="s">
        <v>404</v>
      </c>
      <c r="P85" s="38">
        <v>44561</v>
      </c>
      <c r="Q85" s="39">
        <f t="shared" si="9"/>
        <v>39899.75</v>
      </c>
      <c r="R85" s="11">
        <f t="shared" si="10"/>
        <v>43889.724999999999</v>
      </c>
      <c r="S85" s="275"/>
      <c r="T85" s="239" t="s">
        <v>2097</v>
      </c>
      <c r="U85" s="4">
        <v>6</v>
      </c>
      <c r="V85" s="32"/>
      <c r="W85" s="27" t="s">
        <v>417</v>
      </c>
      <c r="X85" s="27" t="s">
        <v>468</v>
      </c>
    </row>
    <row r="86" spans="1:24" ht="50.1" hidden="1" customHeight="1" x14ac:dyDescent="0.25">
      <c r="A86" s="18">
        <v>84</v>
      </c>
      <c r="B86" s="259"/>
      <c r="C86" s="238" t="s">
        <v>387</v>
      </c>
      <c r="D86" s="33" t="s">
        <v>575</v>
      </c>
      <c r="E86" s="34" t="s">
        <v>398</v>
      </c>
      <c r="F86" s="35" t="s">
        <v>90</v>
      </c>
      <c r="G86" s="347" t="s">
        <v>91</v>
      </c>
      <c r="H86" s="7">
        <v>3</v>
      </c>
      <c r="I86" s="7"/>
      <c r="J86" s="44">
        <v>39.49</v>
      </c>
      <c r="K86" s="65">
        <f t="shared" si="11"/>
        <v>118.47</v>
      </c>
      <c r="L86" s="85">
        <f t="shared" si="12"/>
        <v>39.49</v>
      </c>
      <c r="M86" s="45" t="s">
        <v>418</v>
      </c>
      <c r="N86" s="28"/>
      <c r="O86" s="1" t="s">
        <v>405</v>
      </c>
      <c r="P86" s="38">
        <v>44743</v>
      </c>
      <c r="Q86" s="39">
        <f t="shared" si="9"/>
        <v>118.47</v>
      </c>
      <c r="R86" s="11">
        <f t="shared" si="10"/>
        <v>130.31700000000001</v>
      </c>
      <c r="S86" s="275"/>
      <c r="T86" s="11"/>
      <c r="U86" s="4" t="s">
        <v>408</v>
      </c>
      <c r="V86" s="32"/>
      <c r="W86" s="27" t="s">
        <v>417</v>
      </c>
    </row>
    <row r="87" spans="1:24" ht="50.1" hidden="1" customHeight="1" x14ac:dyDescent="0.25">
      <c r="A87" s="18">
        <v>85</v>
      </c>
      <c r="B87" s="259"/>
      <c r="C87" s="238" t="s">
        <v>388</v>
      </c>
      <c r="D87" s="33" t="s">
        <v>563</v>
      </c>
      <c r="E87" s="34" t="s">
        <v>370</v>
      </c>
      <c r="F87" s="35" t="s">
        <v>371</v>
      </c>
      <c r="G87" s="304" t="s">
        <v>372</v>
      </c>
      <c r="H87" s="7">
        <v>480</v>
      </c>
      <c r="I87" s="7"/>
      <c r="J87" s="44">
        <v>1.37</v>
      </c>
      <c r="K87" s="65">
        <f t="shared" si="11"/>
        <v>657.6</v>
      </c>
      <c r="L87" s="85">
        <f t="shared" si="12"/>
        <v>1.37</v>
      </c>
      <c r="M87" s="45" t="s">
        <v>418</v>
      </c>
      <c r="N87" s="28"/>
      <c r="O87" s="1" t="s">
        <v>406</v>
      </c>
      <c r="P87" s="38">
        <v>44561</v>
      </c>
      <c r="Q87" s="39">
        <f t="shared" si="9"/>
        <v>657.6</v>
      </c>
      <c r="R87" s="11">
        <f t="shared" si="10"/>
        <v>723.36</v>
      </c>
      <c r="S87" s="275"/>
      <c r="T87" s="11" t="s">
        <v>872</v>
      </c>
      <c r="U87" s="4">
        <v>6</v>
      </c>
      <c r="V87" s="32"/>
      <c r="W87" s="27" t="s">
        <v>417</v>
      </c>
      <c r="X87" s="27" t="s">
        <v>631</v>
      </c>
    </row>
    <row r="88" spans="1:24" ht="60" hidden="1" customHeight="1" x14ac:dyDescent="0.25">
      <c r="A88" s="157">
        <v>86</v>
      </c>
      <c r="B88" s="259"/>
      <c r="C88" s="238" t="s">
        <v>389</v>
      </c>
      <c r="D88" s="33"/>
      <c r="E88" s="34" t="s">
        <v>370</v>
      </c>
      <c r="F88" s="35" t="s">
        <v>371</v>
      </c>
      <c r="G88" s="304" t="s">
        <v>372</v>
      </c>
      <c r="H88" s="7">
        <v>48</v>
      </c>
      <c r="I88" s="7"/>
      <c r="J88" s="44">
        <v>19.5</v>
      </c>
      <c r="K88" s="65">
        <f t="shared" si="11"/>
        <v>936</v>
      </c>
      <c r="L88" s="85">
        <f t="shared" si="12"/>
        <v>19.5</v>
      </c>
      <c r="M88" s="45" t="s">
        <v>418</v>
      </c>
      <c r="N88" s="28"/>
      <c r="O88" s="1" t="s">
        <v>407</v>
      </c>
      <c r="P88" s="38">
        <v>44743</v>
      </c>
      <c r="Q88" s="39">
        <f t="shared" si="9"/>
        <v>936</v>
      </c>
      <c r="R88" s="11">
        <f t="shared" si="10"/>
        <v>1029.5999999999999</v>
      </c>
      <c r="S88" s="275"/>
      <c r="T88" s="11" t="s">
        <v>632</v>
      </c>
      <c r="U88" s="4">
        <v>12</v>
      </c>
      <c r="V88" s="32"/>
      <c r="W88" s="27" t="s">
        <v>417</v>
      </c>
      <c r="X88" s="27" t="s">
        <v>468</v>
      </c>
    </row>
    <row r="89" spans="1:24" ht="60" hidden="1" customHeight="1" x14ac:dyDescent="0.25">
      <c r="A89" s="18">
        <v>87</v>
      </c>
      <c r="B89" s="259"/>
      <c r="C89" s="240" t="s">
        <v>411</v>
      </c>
      <c r="D89" s="72" t="s">
        <v>613</v>
      </c>
      <c r="E89" s="34" t="s">
        <v>412</v>
      </c>
      <c r="F89" s="35" t="s">
        <v>413</v>
      </c>
      <c r="G89" s="347" t="s">
        <v>414</v>
      </c>
      <c r="H89" s="7" t="s">
        <v>415</v>
      </c>
      <c r="I89" s="7"/>
      <c r="J89" s="44">
        <v>21.5</v>
      </c>
      <c r="K89" s="65">
        <f>J89*(600+1250)</f>
        <v>39775</v>
      </c>
      <c r="L89" s="85">
        <f t="shared" si="12"/>
        <v>21.5</v>
      </c>
      <c r="M89" s="40" t="s">
        <v>154</v>
      </c>
      <c r="N89" s="28"/>
      <c r="O89" s="1" t="s">
        <v>416</v>
      </c>
      <c r="P89" s="38">
        <v>44561</v>
      </c>
      <c r="Q89" s="39">
        <f t="shared" si="9"/>
        <v>39775</v>
      </c>
      <c r="R89" s="11">
        <f t="shared" si="10"/>
        <v>43752.5</v>
      </c>
      <c r="S89" s="275"/>
      <c r="T89" s="239" t="s">
        <v>2087</v>
      </c>
      <c r="U89" s="4">
        <v>5</v>
      </c>
      <c r="V89" s="32"/>
      <c r="W89" s="27"/>
    </row>
    <row r="90" spans="1:24" ht="60" hidden="1" customHeight="1" x14ac:dyDescent="0.25">
      <c r="A90" s="18">
        <v>88</v>
      </c>
      <c r="B90" s="259"/>
      <c r="C90" s="240" t="s">
        <v>420</v>
      </c>
      <c r="D90" s="18" t="s">
        <v>570</v>
      </c>
      <c r="E90" s="18" t="s">
        <v>110</v>
      </c>
      <c r="F90" s="20">
        <v>2774840595</v>
      </c>
      <c r="G90" s="442" t="s">
        <v>111</v>
      </c>
      <c r="H90" s="7">
        <v>100</v>
      </c>
      <c r="I90" s="7"/>
      <c r="J90" s="44">
        <v>27.73</v>
      </c>
      <c r="K90" s="65">
        <f>H90*J90</f>
        <v>2773</v>
      </c>
      <c r="L90" s="85">
        <f>J90</f>
        <v>27.73</v>
      </c>
      <c r="M90" s="45" t="s">
        <v>495</v>
      </c>
      <c r="N90" s="28"/>
      <c r="O90" s="1" t="s">
        <v>421</v>
      </c>
      <c r="P90" s="38">
        <v>44408</v>
      </c>
      <c r="Q90" s="39">
        <f t="shared" si="9"/>
        <v>2773</v>
      </c>
      <c r="R90" s="11">
        <f t="shared" si="10"/>
        <v>3050.3</v>
      </c>
      <c r="S90" s="275"/>
      <c r="T90" s="239" t="s">
        <v>2087</v>
      </c>
      <c r="U90" s="4">
        <v>12</v>
      </c>
      <c r="V90" s="32"/>
      <c r="W90" s="27" t="s">
        <v>1839</v>
      </c>
      <c r="X90" s="27" t="s">
        <v>468</v>
      </c>
    </row>
    <row r="91" spans="1:24" ht="60" hidden="1" customHeight="1" x14ac:dyDescent="0.25">
      <c r="A91" s="18">
        <v>89</v>
      </c>
      <c r="B91" s="259"/>
      <c r="C91" s="240" t="s">
        <v>422</v>
      </c>
      <c r="D91" s="33"/>
      <c r="E91" s="34" t="s">
        <v>1236</v>
      </c>
      <c r="F91" s="35" t="s">
        <v>424</v>
      </c>
      <c r="G91" s="312" t="s">
        <v>423</v>
      </c>
      <c r="H91" s="7">
        <v>3000</v>
      </c>
      <c r="I91" s="7" t="s">
        <v>329</v>
      </c>
      <c r="J91" s="44">
        <v>0.27800000000000002</v>
      </c>
      <c r="K91" s="65">
        <f>H91*J91</f>
        <v>834.00000000000011</v>
      </c>
      <c r="L91" s="85">
        <f>J91</f>
        <v>0.27800000000000002</v>
      </c>
      <c r="M91" s="45" t="s">
        <v>495</v>
      </c>
      <c r="N91" s="28"/>
      <c r="O91" s="1" t="s">
        <v>425</v>
      </c>
      <c r="P91" s="38">
        <v>44439</v>
      </c>
      <c r="Q91" s="39">
        <f t="shared" si="9"/>
        <v>834.00000000000011</v>
      </c>
      <c r="R91" s="11">
        <f t="shared" si="10"/>
        <v>917.40000000000009</v>
      </c>
      <c r="S91" s="275"/>
      <c r="T91" s="11"/>
      <c r="U91" s="4">
        <v>1</v>
      </c>
      <c r="V91" s="32"/>
      <c r="W91" s="27" t="s">
        <v>1839</v>
      </c>
      <c r="X91" s="27" t="s">
        <v>492</v>
      </c>
    </row>
    <row r="92" spans="1:24" ht="60" hidden="1" customHeight="1" x14ac:dyDescent="0.25">
      <c r="A92" s="18">
        <v>90</v>
      </c>
      <c r="B92" s="259"/>
      <c r="C92" s="238" t="s">
        <v>426</v>
      </c>
      <c r="D92" s="33"/>
      <c r="E92" s="5" t="s">
        <v>427</v>
      </c>
      <c r="F92" s="6" t="s">
        <v>428</v>
      </c>
      <c r="G92" s="305" t="s">
        <v>429</v>
      </c>
      <c r="H92" s="7">
        <v>18000</v>
      </c>
      <c r="I92" s="7" t="s">
        <v>329</v>
      </c>
      <c r="J92" s="44">
        <v>0.27</v>
      </c>
      <c r="K92" s="65">
        <f>H92*J92</f>
        <v>4860</v>
      </c>
      <c r="L92" s="85">
        <f>J92</f>
        <v>0.27</v>
      </c>
      <c r="M92" s="45" t="s">
        <v>495</v>
      </c>
      <c r="N92" s="28"/>
      <c r="O92" s="1" t="s">
        <v>430</v>
      </c>
      <c r="P92" s="38">
        <v>44385</v>
      </c>
      <c r="Q92" s="39">
        <f t="shared" si="9"/>
        <v>4860</v>
      </c>
      <c r="R92" s="11">
        <f t="shared" si="10"/>
        <v>5346</v>
      </c>
      <c r="S92" s="275"/>
      <c r="T92" s="11"/>
      <c r="U92" s="4" t="s">
        <v>431</v>
      </c>
      <c r="V92" s="32"/>
      <c r="W92" s="27" t="s">
        <v>1839</v>
      </c>
    </row>
    <row r="93" spans="1:24" ht="60" hidden="1" customHeight="1" x14ac:dyDescent="0.25">
      <c r="A93" s="18">
        <v>91</v>
      </c>
      <c r="B93" s="259"/>
      <c r="C93" s="238" t="s">
        <v>433</v>
      </c>
      <c r="D93" s="33" t="s">
        <v>615</v>
      </c>
      <c r="E93" s="34" t="s">
        <v>14</v>
      </c>
      <c r="F93" s="20" t="s">
        <v>78</v>
      </c>
      <c r="G93" s="304" t="s">
        <v>79</v>
      </c>
      <c r="H93" s="7">
        <v>15</v>
      </c>
      <c r="I93" s="7"/>
      <c r="J93" s="21">
        <v>1343.1</v>
      </c>
      <c r="K93" s="65"/>
      <c r="L93" s="87">
        <v>1343.1</v>
      </c>
      <c r="M93" s="45" t="s">
        <v>495</v>
      </c>
      <c r="N93" s="28"/>
      <c r="O93" s="26" t="s">
        <v>432</v>
      </c>
      <c r="P93" s="38">
        <v>44561</v>
      </c>
      <c r="Q93" s="39">
        <f>H93*L93</f>
        <v>20146.5</v>
      </c>
      <c r="R93" s="11">
        <f t="shared" ref="R93:R100" si="13">(Q93*0.1)+Q93</f>
        <v>22161.15</v>
      </c>
      <c r="S93" s="275"/>
      <c r="T93" s="11" t="s">
        <v>434</v>
      </c>
      <c r="U93" s="4">
        <v>5</v>
      </c>
      <c r="V93" s="32"/>
      <c r="W93" s="27" t="s">
        <v>1839</v>
      </c>
      <c r="X93" s="27" t="s">
        <v>480</v>
      </c>
    </row>
    <row r="94" spans="1:24" ht="60" hidden="1" customHeight="1" x14ac:dyDescent="0.25">
      <c r="A94" s="18">
        <v>92</v>
      </c>
      <c r="B94" s="259"/>
      <c r="C94" s="238" t="s">
        <v>472</v>
      </c>
      <c r="D94" s="33"/>
      <c r="E94" s="34" t="s">
        <v>135</v>
      </c>
      <c r="F94" s="35" t="s">
        <v>136</v>
      </c>
      <c r="G94" s="304" t="s">
        <v>137</v>
      </c>
      <c r="H94" s="7">
        <v>1000</v>
      </c>
      <c r="I94" s="7"/>
      <c r="J94" s="44"/>
      <c r="K94" s="65"/>
      <c r="L94" s="85">
        <v>3.0301999999999998</v>
      </c>
      <c r="M94" s="45" t="s">
        <v>495</v>
      </c>
      <c r="N94" s="28"/>
      <c r="O94" s="26" t="s">
        <v>435</v>
      </c>
      <c r="P94" s="38">
        <v>44743</v>
      </c>
      <c r="Q94" s="39">
        <f>H94*L94</f>
        <v>3030.2</v>
      </c>
      <c r="R94" s="11">
        <f t="shared" si="13"/>
        <v>3333.22</v>
      </c>
      <c r="S94" s="275"/>
      <c r="T94" s="11"/>
      <c r="U94" s="4">
        <v>12</v>
      </c>
      <c r="V94" s="32"/>
      <c r="W94" s="27" t="s">
        <v>1839</v>
      </c>
      <c r="X94" s="27" t="s">
        <v>468</v>
      </c>
    </row>
    <row r="95" spans="1:24" ht="60" hidden="1" customHeight="1" x14ac:dyDescent="0.25">
      <c r="A95" s="18">
        <v>93</v>
      </c>
      <c r="B95" s="259"/>
      <c r="C95" s="240" t="s">
        <v>436</v>
      </c>
      <c r="D95" s="18" t="s">
        <v>598</v>
      </c>
      <c r="E95" s="152" t="s">
        <v>110</v>
      </c>
      <c r="F95" s="153">
        <v>2774840595</v>
      </c>
      <c r="G95" s="442" t="s">
        <v>111</v>
      </c>
      <c r="H95" s="7">
        <v>560</v>
      </c>
      <c r="I95" s="7"/>
      <c r="J95" s="44">
        <v>24.68357</v>
      </c>
      <c r="K95" s="65">
        <f>J95*H95</f>
        <v>13822.799199999999</v>
      </c>
      <c r="L95" s="85">
        <f t="shared" ref="L95:L100" si="14">J95</f>
        <v>24.68357</v>
      </c>
      <c r="M95" s="45" t="s">
        <v>495</v>
      </c>
      <c r="N95" s="28"/>
      <c r="O95" s="26" t="s">
        <v>437</v>
      </c>
      <c r="P95" s="38">
        <v>44561</v>
      </c>
      <c r="Q95" s="39">
        <f>K95</f>
        <v>13822.799199999999</v>
      </c>
      <c r="R95" s="11">
        <f t="shared" si="13"/>
        <v>15205.079119999999</v>
      </c>
      <c r="S95" s="275"/>
      <c r="T95" s="239" t="s">
        <v>2092</v>
      </c>
      <c r="U95" s="4">
        <v>5</v>
      </c>
      <c r="V95" s="32"/>
      <c r="W95" s="27" t="s">
        <v>1839</v>
      </c>
      <c r="X95" s="27" t="s">
        <v>468</v>
      </c>
    </row>
    <row r="96" spans="1:24" ht="60" hidden="1" customHeight="1" x14ac:dyDescent="0.25">
      <c r="A96" s="18">
        <v>94</v>
      </c>
      <c r="B96" s="259"/>
      <c r="C96" s="238" t="s">
        <v>438</v>
      </c>
      <c r="D96" s="18"/>
      <c r="E96" s="140" t="s">
        <v>284</v>
      </c>
      <c r="F96" s="35" t="s">
        <v>285</v>
      </c>
      <c r="G96" s="347" t="s">
        <v>286</v>
      </c>
      <c r="H96" s="7" t="s">
        <v>439</v>
      </c>
      <c r="I96" s="7"/>
      <c r="J96" s="44">
        <v>3474.15</v>
      </c>
      <c r="K96" s="65">
        <f>J96*18</f>
        <v>62534.700000000004</v>
      </c>
      <c r="L96" s="85">
        <f t="shared" si="14"/>
        <v>3474.15</v>
      </c>
      <c r="M96" s="45" t="s">
        <v>495</v>
      </c>
      <c r="N96" s="28"/>
      <c r="O96" s="26" t="s">
        <v>440</v>
      </c>
      <c r="P96" s="38" t="s">
        <v>441</v>
      </c>
      <c r="Q96" s="39">
        <v>63337.7</v>
      </c>
      <c r="R96" s="11">
        <f t="shared" si="13"/>
        <v>69671.47</v>
      </c>
      <c r="S96" s="275"/>
      <c r="T96" s="11" t="s">
        <v>442</v>
      </c>
      <c r="U96" s="4" t="s">
        <v>441</v>
      </c>
      <c r="V96" s="32" t="s">
        <v>152</v>
      </c>
      <c r="W96" s="27" t="s">
        <v>1839</v>
      </c>
    </row>
    <row r="97" spans="1:24" ht="60" hidden="1" customHeight="1" x14ac:dyDescent="0.25">
      <c r="A97" s="18">
        <v>95</v>
      </c>
      <c r="B97" s="259"/>
      <c r="C97" s="240" t="s">
        <v>443</v>
      </c>
      <c r="D97" s="18" t="s">
        <v>475</v>
      </c>
      <c r="E97" s="18" t="s">
        <v>206</v>
      </c>
      <c r="F97" s="30" t="s">
        <v>207</v>
      </c>
      <c r="G97" s="304" t="s">
        <v>208</v>
      </c>
      <c r="H97" s="7">
        <v>800</v>
      </c>
      <c r="I97" s="7"/>
      <c r="J97" s="44">
        <v>1.2649999999999999</v>
      </c>
      <c r="K97" s="65">
        <f>J97*H97</f>
        <v>1011.9999999999999</v>
      </c>
      <c r="L97" s="90">
        <f t="shared" si="14"/>
        <v>1.2649999999999999</v>
      </c>
      <c r="M97" s="45" t="s">
        <v>495</v>
      </c>
      <c r="N97" s="28"/>
      <c r="O97" s="26" t="s">
        <v>444</v>
      </c>
      <c r="P97" s="38">
        <v>44561</v>
      </c>
      <c r="Q97" s="39">
        <f>K97</f>
        <v>1011.9999999999999</v>
      </c>
      <c r="R97" s="11">
        <f t="shared" si="13"/>
        <v>1113.1999999999998</v>
      </c>
      <c r="S97" s="275"/>
      <c r="T97" s="239" t="s">
        <v>2114</v>
      </c>
      <c r="U97" s="4">
        <v>5</v>
      </c>
      <c r="V97" s="32"/>
      <c r="W97" s="27" t="s">
        <v>1839</v>
      </c>
      <c r="X97" s="27" t="s">
        <v>493</v>
      </c>
    </row>
    <row r="98" spans="1:24" ht="60" hidden="1" customHeight="1" x14ac:dyDescent="0.25">
      <c r="A98" s="18">
        <v>96</v>
      </c>
      <c r="B98" s="259"/>
      <c r="C98" s="238" t="s">
        <v>445</v>
      </c>
      <c r="D98" s="18"/>
      <c r="E98" s="18" t="s">
        <v>206</v>
      </c>
      <c r="F98" s="30" t="s">
        <v>207</v>
      </c>
      <c r="G98" s="304" t="s">
        <v>208</v>
      </c>
      <c r="H98" s="7">
        <v>500</v>
      </c>
      <c r="I98" s="7"/>
      <c r="J98" s="44">
        <v>1.45</v>
      </c>
      <c r="K98" s="65">
        <f>J98*H98</f>
        <v>725</v>
      </c>
      <c r="L98" s="90">
        <f t="shared" si="14"/>
        <v>1.45</v>
      </c>
      <c r="M98" s="45" t="s">
        <v>495</v>
      </c>
      <c r="N98" s="28"/>
      <c r="O98" s="26" t="s">
        <v>446</v>
      </c>
      <c r="P98" s="38">
        <v>44561</v>
      </c>
      <c r="Q98" s="39">
        <f>K98</f>
        <v>725</v>
      </c>
      <c r="R98" s="11">
        <f t="shared" si="13"/>
        <v>797.5</v>
      </c>
      <c r="S98" s="275"/>
      <c r="T98" s="11"/>
      <c r="U98" s="4">
        <v>5</v>
      </c>
      <c r="V98" s="32"/>
      <c r="W98" s="27" t="s">
        <v>1839</v>
      </c>
      <c r="X98" s="27" t="s">
        <v>468</v>
      </c>
    </row>
    <row r="99" spans="1:24" ht="60" hidden="1" customHeight="1" x14ac:dyDescent="0.25">
      <c r="A99" s="18">
        <v>97</v>
      </c>
      <c r="B99" s="259"/>
      <c r="C99" s="238" t="s">
        <v>447</v>
      </c>
      <c r="D99" s="33" t="s">
        <v>597</v>
      </c>
      <c r="E99" s="34" t="s">
        <v>448</v>
      </c>
      <c r="F99" s="35" t="s">
        <v>450</v>
      </c>
      <c r="G99" s="304" t="s">
        <v>449</v>
      </c>
      <c r="H99" s="7">
        <v>130</v>
      </c>
      <c r="I99" s="7"/>
      <c r="J99" s="44">
        <v>75.459999999999994</v>
      </c>
      <c r="K99" s="65">
        <f>J99*H99</f>
        <v>9809.7999999999993</v>
      </c>
      <c r="L99" s="90">
        <f t="shared" si="14"/>
        <v>75.459999999999994</v>
      </c>
      <c r="M99" s="45" t="s">
        <v>495</v>
      </c>
      <c r="N99" s="28"/>
      <c r="O99" s="26" t="s">
        <v>451</v>
      </c>
      <c r="P99" s="38">
        <v>44561</v>
      </c>
      <c r="Q99" s="39">
        <f>K99</f>
        <v>9809.7999999999993</v>
      </c>
      <c r="R99" s="11">
        <f t="shared" si="13"/>
        <v>10790.779999999999</v>
      </c>
      <c r="S99" s="275"/>
      <c r="T99" s="96" t="s">
        <v>862</v>
      </c>
      <c r="U99" s="4">
        <v>5</v>
      </c>
      <c r="V99" s="32"/>
      <c r="W99" s="27" t="s">
        <v>1839</v>
      </c>
      <c r="X99" s="27" t="s">
        <v>468</v>
      </c>
    </row>
    <row r="100" spans="1:24" ht="60" hidden="1" customHeight="1" x14ac:dyDescent="0.25">
      <c r="A100" s="18">
        <v>98</v>
      </c>
      <c r="B100" s="259"/>
      <c r="C100" s="238" t="s">
        <v>452</v>
      </c>
      <c r="D100" s="18" t="s">
        <v>616</v>
      </c>
      <c r="E100" s="18" t="s">
        <v>261</v>
      </c>
      <c r="F100" s="35" t="s">
        <v>266</v>
      </c>
      <c r="G100" s="304" t="s">
        <v>267</v>
      </c>
      <c r="H100" s="7">
        <v>1200</v>
      </c>
      <c r="I100" s="7" t="s">
        <v>329</v>
      </c>
      <c r="J100" s="44">
        <v>31.2227</v>
      </c>
      <c r="K100" s="65">
        <f>J100*H100</f>
        <v>37467.24</v>
      </c>
      <c r="L100" s="85">
        <f t="shared" si="14"/>
        <v>31.2227</v>
      </c>
      <c r="M100" s="45" t="s">
        <v>495</v>
      </c>
      <c r="N100" s="28"/>
      <c r="O100" s="26" t="s">
        <v>454</v>
      </c>
      <c r="P100" s="38">
        <v>44561</v>
      </c>
      <c r="Q100" s="39">
        <f>K100</f>
        <v>37467.24</v>
      </c>
      <c r="R100" s="11">
        <f t="shared" si="13"/>
        <v>41213.964</v>
      </c>
      <c r="S100" s="275"/>
      <c r="T100" s="11" t="s">
        <v>453</v>
      </c>
      <c r="U100" s="4">
        <v>5</v>
      </c>
      <c r="V100" s="32"/>
      <c r="W100" s="27" t="s">
        <v>1839</v>
      </c>
      <c r="X100" s="27" t="s">
        <v>468</v>
      </c>
    </row>
    <row r="101" spans="1:24" ht="60" hidden="1" customHeight="1" x14ac:dyDescent="0.25">
      <c r="A101" s="18">
        <v>99</v>
      </c>
      <c r="B101" s="259"/>
      <c r="C101" s="240" t="s">
        <v>457</v>
      </c>
      <c r="D101" s="18" t="s">
        <v>571</v>
      </c>
      <c r="E101" s="18" t="s">
        <v>281</v>
      </c>
      <c r="F101" s="35" t="s">
        <v>282</v>
      </c>
      <c r="G101" s="304" t="s">
        <v>283</v>
      </c>
      <c r="H101" s="7" t="s">
        <v>455</v>
      </c>
      <c r="I101" s="7" t="s">
        <v>373</v>
      </c>
      <c r="J101" s="44">
        <v>7.84</v>
      </c>
      <c r="K101" s="65">
        <f>J101*18</f>
        <v>141.12</v>
      </c>
      <c r="L101" s="85">
        <v>7.84</v>
      </c>
      <c r="M101" s="45" t="s">
        <v>495</v>
      </c>
      <c r="N101" s="28"/>
      <c r="O101" s="26" t="s">
        <v>456</v>
      </c>
      <c r="P101" s="38">
        <v>44561</v>
      </c>
      <c r="Q101" s="39">
        <f>K101</f>
        <v>141.12</v>
      </c>
      <c r="R101" s="11">
        <f>(Q101*0.1)+Q101</f>
        <v>155.232</v>
      </c>
      <c r="S101" s="275"/>
      <c r="T101" s="239" t="s">
        <v>2087</v>
      </c>
      <c r="U101" s="4">
        <v>5</v>
      </c>
      <c r="V101" s="32"/>
      <c r="W101" s="27" t="s">
        <v>1839</v>
      </c>
      <c r="X101" s="11" t="s">
        <v>468</v>
      </c>
    </row>
    <row r="102" spans="1:24" ht="60" hidden="1" customHeight="1" x14ac:dyDescent="0.25">
      <c r="A102" s="18">
        <v>100</v>
      </c>
      <c r="B102" s="259"/>
      <c r="C102" s="238" t="s">
        <v>460</v>
      </c>
      <c r="D102" s="18"/>
      <c r="E102" s="18" t="s">
        <v>287</v>
      </c>
      <c r="F102" s="35" t="s">
        <v>288</v>
      </c>
      <c r="G102" s="304" t="s">
        <v>289</v>
      </c>
      <c r="H102" s="7">
        <v>2400</v>
      </c>
      <c r="I102" s="7"/>
      <c r="J102" s="44">
        <v>7.3332999999999995E-2</v>
      </c>
      <c r="K102" s="65">
        <f>J102*H102</f>
        <v>175.9992</v>
      </c>
      <c r="L102" s="85">
        <f>J102</f>
        <v>7.3332999999999995E-2</v>
      </c>
      <c r="M102" s="45" t="s">
        <v>495</v>
      </c>
      <c r="N102" s="28"/>
      <c r="O102" s="26" t="s">
        <v>461</v>
      </c>
      <c r="P102" s="38">
        <v>44561</v>
      </c>
      <c r="Q102" s="39">
        <v>191</v>
      </c>
      <c r="R102" s="11">
        <f>(Q102*0.1)+Q102</f>
        <v>210.1</v>
      </c>
      <c r="S102" s="275"/>
      <c r="T102" s="11" t="s">
        <v>462</v>
      </c>
      <c r="U102" s="4">
        <v>5</v>
      </c>
      <c r="V102" s="32"/>
      <c r="W102" s="27" t="s">
        <v>1839</v>
      </c>
      <c r="X102" s="27" t="s">
        <v>468</v>
      </c>
    </row>
    <row r="103" spans="1:24" ht="60" hidden="1" customHeight="1" x14ac:dyDescent="0.25">
      <c r="A103" s="18">
        <v>101</v>
      </c>
      <c r="B103" s="259"/>
      <c r="C103" s="238" t="s">
        <v>463</v>
      </c>
      <c r="D103" s="18"/>
      <c r="E103" s="18" t="s">
        <v>206</v>
      </c>
      <c r="F103" s="30" t="s">
        <v>207</v>
      </c>
      <c r="G103" s="304" t="s">
        <v>208</v>
      </c>
      <c r="H103" s="7">
        <v>300</v>
      </c>
      <c r="I103" s="7"/>
      <c r="J103" s="44">
        <v>3.5</v>
      </c>
      <c r="K103" s="65">
        <f>J103*H103</f>
        <v>1050</v>
      </c>
      <c r="L103" s="85">
        <f>J103</f>
        <v>3.5</v>
      </c>
      <c r="M103" s="45" t="s">
        <v>495</v>
      </c>
      <c r="N103" s="28"/>
      <c r="O103" s="26" t="s">
        <v>464</v>
      </c>
      <c r="P103" s="38">
        <v>44561</v>
      </c>
      <c r="Q103" s="39">
        <f>K103</f>
        <v>1050</v>
      </c>
      <c r="R103" s="11">
        <f>(Q103*0.01)+Q103</f>
        <v>1060.5</v>
      </c>
      <c r="S103" s="275"/>
      <c r="T103" s="11"/>
      <c r="U103" s="4">
        <v>5</v>
      </c>
      <c r="V103" s="32"/>
      <c r="W103" s="27" t="s">
        <v>1839</v>
      </c>
      <c r="X103" s="27" t="s">
        <v>494</v>
      </c>
    </row>
    <row r="104" spans="1:24" ht="60" hidden="1" customHeight="1" x14ac:dyDescent="0.25">
      <c r="A104" s="18">
        <v>102</v>
      </c>
      <c r="B104" s="259"/>
      <c r="C104" s="238" t="s">
        <v>465</v>
      </c>
      <c r="D104" s="18"/>
      <c r="E104" s="18" t="s">
        <v>206</v>
      </c>
      <c r="F104" s="30" t="s">
        <v>207</v>
      </c>
      <c r="G104" s="304" t="s">
        <v>208</v>
      </c>
      <c r="H104" s="9">
        <v>120000</v>
      </c>
      <c r="I104" s="7"/>
      <c r="J104" s="44">
        <v>1.0000000000000001E-5</v>
      </c>
      <c r="K104" s="65">
        <f>J104*H104</f>
        <v>1.2000000000000002</v>
      </c>
      <c r="L104" s="85">
        <f>J104</f>
        <v>1.0000000000000001E-5</v>
      </c>
      <c r="M104" s="45" t="s">
        <v>495</v>
      </c>
      <c r="N104" s="28"/>
      <c r="O104" s="26" t="s">
        <v>466</v>
      </c>
      <c r="P104" s="38">
        <v>44561</v>
      </c>
      <c r="Q104" s="39">
        <v>10</v>
      </c>
      <c r="R104" s="11">
        <f>(Q104*0.01)+Q104</f>
        <v>10.1</v>
      </c>
      <c r="S104" s="275"/>
      <c r="T104" s="11" t="s">
        <v>873</v>
      </c>
      <c r="U104" s="4">
        <v>12</v>
      </c>
      <c r="V104" s="32"/>
      <c r="W104" s="27" t="s">
        <v>1839</v>
      </c>
      <c r="X104" s="27" t="s">
        <v>468</v>
      </c>
    </row>
    <row r="105" spans="1:24" ht="94.5" hidden="1" customHeight="1" x14ac:dyDescent="0.25">
      <c r="A105" s="18">
        <v>103</v>
      </c>
      <c r="B105" s="259"/>
      <c r="C105" s="238" t="s">
        <v>496</v>
      </c>
      <c r="D105" s="18" t="s">
        <v>606</v>
      </c>
      <c r="E105" s="34" t="s">
        <v>287</v>
      </c>
      <c r="F105" s="35" t="s">
        <v>288</v>
      </c>
      <c r="G105" s="304" t="s">
        <v>289</v>
      </c>
      <c r="H105" s="7" t="s">
        <v>497</v>
      </c>
      <c r="I105" s="7"/>
      <c r="J105" s="44">
        <v>710</v>
      </c>
      <c r="K105" s="65"/>
      <c r="L105" s="85">
        <v>35065</v>
      </c>
      <c r="M105" s="45" t="s">
        <v>634</v>
      </c>
      <c r="N105" s="73" t="s">
        <v>551</v>
      </c>
      <c r="O105" s="26" t="s">
        <v>498</v>
      </c>
      <c r="P105" s="38">
        <v>44561</v>
      </c>
      <c r="Q105" s="39">
        <f>L105</f>
        <v>35065</v>
      </c>
      <c r="R105" s="11">
        <f>(Q105*0.01)+Q105</f>
        <v>35415.65</v>
      </c>
      <c r="S105" s="275"/>
      <c r="T105" s="11" t="s">
        <v>499</v>
      </c>
      <c r="U105" s="4">
        <v>3</v>
      </c>
      <c r="V105" s="32"/>
      <c r="W105" s="27" t="s">
        <v>1845</v>
      </c>
      <c r="X105" s="27" t="s">
        <v>607</v>
      </c>
    </row>
    <row r="106" spans="1:24" ht="60" hidden="1" customHeight="1" x14ac:dyDescent="0.25">
      <c r="A106" s="18">
        <v>104</v>
      </c>
      <c r="B106" s="259"/>
      <c r="C106" s="238" t="s">
        <v>501</v>
      </c>
      <c r="D106" s="33"/>
      <c r="E106" s="18" t="s">
        <v>312</v>
      </c>
      <c r="F106" s="35" t="s">
        <v>313</v>
      </c>
      <c r="G106" s="347" t="s">
        <v>345</v>
      </c>
      <c r="H106" s="7" t="s">
        <v>502</v>
      </c>
      <c r="I106" s="7"/>
      <c r="J106" s="66" t="s">
        <v>503</v>
      </c>
      <c r="K106" s="65">
        <v>56886</v>
      </c>
      <c r="L106" s="86" t="s">
        <v>503</v>
      </c>
      <c r="M106" s="45" t="s">
        <v>1409</v>
      </c>
      <c r="N106" s="73" t="s">
        <v>551</v>
      </c>
      <c r="O106" s="26" t="s">
        <v>500</v>
      </c>
      <c r="P106" s="38">
        <v>44561</v>
      </c>
      <c r="Q106" s="39">
        <f>K106</f>
        <v>56886</v>
      </c>
      <c r="R106" s="11">
        <f>(Q106*0.1)+Q106</f>
        <v>62574.6</v>
      </c>
      <c r="S106" s="275"/>
      <c r="T106" s="11" t="s">
        <v>504</v>
      </c>
      <c r="U106" s="4">
        <v>3</v>
      </c>
      <c r="V106" s="32" t="s">
        <v>505</v>
      </c>
      <c r="W106" s="27" t="s">
        <v>1845</v>
      </c>
      <c r="X106" s="27"/>
    </row>
    <row r="107" spans="1:24" ht="60" hidden="1" customHeight="1" x14ac:dyDescent="0.25">
      <c r="A107" s="18">
        <v>105</v>
      </c>
      <c r="B107" s="259"/>
      <c r="C107" s="454" t="s">
        <v>506</v>
      </c>
      <c r="D107" s="33"/>
      <c r="E107" s="34" t="s">
        <v>507</v>
      </c>
      <c r="F107" s="35" t="s">
        <v>508</v>
      </c>
      <c r="G107" s="304" t="s">
        <v>509</v>
      </c>
      <c r="H107" s="7" t="s">
        <v>510</v>
      </c>
      <c r="I107" s="7"/>
      <c r="J107" s="44">
        <v>196.43607</v>
      </c>
      <c r="K107" s="65">
        <f>(J107*140)</f>
        <v>27501.049800000001</v>
      </c>
      <c r="L107" s="85">
        <f>J107</f>
        <v>196.43607</v>
      </c>
      <c r="M107" s="45" t="s">
        <v>511</v>
      </c>
      <c r="N107" s="28"/>
      <c r="O107" s="26"/>
      <c r="P107" s="38">
        <v>44561</v>
      </c>
      <c r="Q107" s="39"/>
      <c r="R107" s="11">
        <f>(Q107*0.01)+Q107</f>
        <v>0</v>
      </c>
      <c r="S107" s="275"/>
      <c r="T107" s="11" t="s">
        <v>512</v>
      </c>
      <c r="U107" s="4">
        <v>4</v>
      </c>
      <c r="V107" s="32"/>
      <c r="W107" s="27"/>
      <c r="X107" s="27" t="s">
        <v>550</v>
      </c>
    </row>
    <row r="108" spans="1:24" ht="60" hidden="1" customHeight="1" x14ac:dyDescent="0.25">
      <c r="A108" s="18">
        <v>106</v>
      </c>
      <c r="B108" s="259"/>
      <c r="C108" s="238" t="s">
        <v>516</v>
      </c>
      <c r="D108" s="33"/>
      <c r="E108" s="34" t="s">
        <v>507</v>
      </c>
      <c r="F108" s="35" t="s">
        <v>508</v>
      </c>
      <c r="G108" s="304" t="s">
        <v>509</v>
      </c>
      <c r="H108" s="7" t="s">
        <v>517</v>
      </c>
      <c r="I108" s="7"/>
      <c r="J108" s="44">
        <v>131.50679</v>
      </c>
      <c r="K108" s="65">
        <f>(J108*280)</f>
        <v>36821.9012</v>
      </c>
      <c r="L108" s="85">
        <f>J108</f>
        <v>131.50679</v>
      </c>
      <c r="M108" s="45" t="s">
        <v>511</v>
      </c>
      <c r="N108" s="73" t="s">
        <v>551</v>
      </c>
      <c r="O108" s="26" t="s">
        <v>519</v>
      </c>
      <c r="P108" s="38">
        <v>44562</v>
      </c>
      <c r="Q108" s="39">
        <f>K108</f>
        <v>36821.9012</v>
      </c>
      <c r="R108" s="11">
        <f>(Q108*0.01)+Q108</f>
        <v>37190.120212000002</v>
      </c>
      <c r="S108" s="275"/>
      <c r="T108" s="11" t="s">
        <v>512</v>
      </c>
      <c r="U108" s="4">
        <v>4</v>
      </c>
      <c r="V108" s="32"/>
      <c r="W108" s="27" t="s">
        <v>1845</v>
      </c>
      <c r="X108" s="27" t="s">
        <v>513</v>
      </c>
    </row>
    <row r="109" spans="1:24" ht="60" hidden="1" customHeight="1" x14ac:dyDescent="0.25">
      <c r="A109" s="18">
        <v>107</v>
      </c>
      <c r="B109" s="259"/>
      <c r="C109" s="454" t="s">
        <v>506</v>
      </c>
      <c r="D109" s="33"/>
      <c r="E109" s="34" t="s">
        <v>507</v>
      </c>
      <c r="F109" s="35" t="s">
        <v>508</v>
      </c>
      <c r="G109" s="304" t="s">
        <v>509</v>
      </c>
      <c r="H109" s="7" t="s">
        <v>514</v>
      </c>
      <c r="I109" s="7"/>
      <c r="J109" s="44">
        <v>196.43607</v>
      </c>
      <c r="K109" s="65">
        <f>(J109*336)</f>
        <v>66002.519520000002</v>
      </c>
      <c r="L109" s="85">
        <f>J109</f>
        <v>196.43607</v>
      </c>
      <c r="M109" s="45" t="s">
        <v>511</v>
      </c>
      <c r="N109" s="28"/>
      <c r="O109" s="26"/>
      <c r="P109" s="38">
        <v>44563</v>
      </c>
      <c r="Q109" s="39"/>
      <c r="R109" s="11">
        <f>(Q109*0.01)+Q109</f>
        <v>0</v>
      </c>
      <c r="S109" s="275"/>
      <c r="T109" s="11" t="s">
        <v>515</v>
      </c>
      <c r="U109" s="4">
        <v>4</v>
      </c>
      <c r="V109" s="32"/>
      <c r="W109" s="27"/>
      <c r="X109" s="27" t="s">
        <v>550</v>
      </c>
    </row>
    <row r="110" spans="1:24" ht="60" hidden="1" customHeight="1" x14ac:dyDescent="0.25">
      <c r="A110" s="18">
        <v>108</v>
      </c>
      <c r="B110" s="259"/>
      <c r="C110" s="454" t="s">
        <v>516</v>
      </c>
      <c r="D110" s="33"/>
      <c r="E110" s="34" t="s">
        <v>507</v>
      </c>
      <c r="F110" s="35" t="s">
        <v>508</v>
      </c>
      <c r="G110" s="304" t="s">
        <v>509</v>
      </c>
      <c r="H110" s="7" t="s">
        <v>518</v>
      </c>
      <c r="I110" s="7"/>
      <c r="J110" s="44">
        <v>131.50679</v>
      </c>
      <c r="K110" s="65">
        <f>J110*672</f>
        <v>88372.562879999998</v>
      </c>
      <c r="L110" s="85">
        <f>J110</f>
        <v>131.50679</v>
      </c>
      <c r="M110" s="45" t="s">
        <v>511</v>
      </c>
      <c r="N110" s="28"/>
      <c r="O110" s="26"/>
      <c r="P110" s="38">
        <v>44564</v>
      </c>
      <c r="Q110" s="39"/>
      <c r="R110" s="11">
        <f>(Q110*0.01)+Q110</f>
        <v>0</v>
      </c>
      <c r="S110" s="275"/>
      <c r="T110" s="11" t="s">
        <v>515</v>
      </c>
      <c r="U110" s="4">
        <v>4</v>
      </c>
      <c r="V110" s="32"/>
      <c r="W110" s="27"/>
      <c r="X110" s="27" t="s">
        <v>550</v>
      </c>
    </row>
    <row r="111" spans="1:24" ht="60" hidden="1" customHeight="1" x14ac:dyDescent="0.25">
      <c r="A111" s="18">
        <v>109</v>
      </c>
      <c r="B111" s="259"/>
      <c r="C111" s="240" t="s">
        <v>18</v>
      </c>
      <c r="D111" s="18" t="s">
        <v>520</v>
      </c>
      <c r="E111" s="18" t="s">
        <v>19</v>
      </c>
      <c r="F111" s="20" t="s">
        <v>82</v>
      </c>
      <c r="G111" s="304" t="s">
        <v>83</v>
      </c>
      <c r="H111" s="18">
        <v>1232</v>
      </c>
      <c r="I111" s="18"/>
      <c r="J111" s="44">
        <v>36.093209999999999</v>
      </c>
      <c r="K111" s="65">
        <f>H111*J111</f>
        <v>44466.834719999999</v>
      </c>
      <c r="L111" s="87">
        <f t="shared" ref="L111:L119" si="15">J111</f>
        <v>36.093209999999999</v>
      </c>
      <c r="M111" s="45" t="s">
        <v>634</v>
      </c>
      <c r="N111" s="73" t="s">
        <v>551</v>
      </c>
      <c r="O111" s="26">
        <v>89040427000000</v>
      </c>
      <c r="P111" s="23">
        <v>44561</v>
      </c>
      <c r="Q111" s="11">
        <f t="shared" ref="Q111:Q119" si="16">K111</f>
        <v>44466.834719999999</v>
      </c>
      <c r="R111" s="74">
        <f t="shared" ref="R111:R119" si="17">(Q111*0.1)+Q111</f>
        <v>48913.518191999996</v>
      </c>
      <c r="S111" s="74"/>
      <c r="T111" s="239" t="s">
        <v>2104</v>
      </c>
      <c r="U111" s="4">
        <v>4</v>
      </c>
      <c r="V111" s="32" t="s">
        <v>505</v>
      </c>
      <c r="W111" s="27" t="s">
        <v>1845</v>
      </c>
      <c r="X111" s="27" t="s">
        <v>468</v>
      </c>
    </row>
    <row r="112" spans="1:24" ht="60" hidden="1" customHeight="1" x14ac:dyDescent="0.25">
      <c r="A112" s="18">
        <v>110</v>
      </c>
      <c r="B112" s="259"/>
      <c r="C112" s="240" t="s">
        <v>445</v>
      </c>
      <c r="D112" s="33" t="s">
        <v>521</v>
      </c>
      <c r="E112" s="18" t="s">
        <v>206</v>
      </c>
      <c r="F112" s="30" t="s">
        <v>207</v>
      </c>
      <c r="G112" s="347" t="s">
        <v>208</v>
      </c>
      <c r="H112" s="7">
        <v>200</v>
      </c>
      <c r="I112" s="7" t="s">
        <v>329</v>
      </c>
      <c r="J112" s="44">
        <v>1.45</v>
      </c>
      <c r="K112" s="65">
        <f>H112*J112</f>
        <v>290</v>
      </c>
      <c r="L112" s="85">
        <f t="shared" si="15"/>
        <v>1.45</v>
      </c>
      <c r="M112" s="45" t="s">
        <v>634</v>
      </c>
      <c r="N112" s="73" t="s">
        <v>551</v>
      </c>
      <c r="O112" s="26" t="s">
        <v>522</v>
      </c>
      <c r="P112" s="38">
        <v>44561</v>
      </c>
      <c r="Q112" s="39">
        <f t="shared" si="16"/>
        <v>290</v>
      </c>
      <c r="R112" s="11">
        <f t="shared" si="17"/>
        <v>319</v>
      </c>
      <c r="S112" s="275"/>
      <c r="T112" s="11" t="s">
        <v>523</v>
      </c>
      <c r="U112" s="4">
        <v>4</v>
      </c>
      <c r="V112" s="32"/>
      <c r="W112" s="27" t="s">
        <v>1845</v>
      </c>
      <c r="X112" s="27"/>
    </row>
    <row r="113" spans="1:24" ht="60" hidden="1" customHeight="1" x14ac:dyDescent="0.25">
      <c r="A113" s="18">
        <v>111</v>
      </c>
      <c r="B113" s="259"/>
      <c r="C113" s="240" t="s">
        <v>524</v>
      </c>
      <c r="D113" s="33"/>
      <c r="E113" s="34" t="s">
        <v>3036</v>
      </c>
      <c r="F113" s="35" t="s">
        <v>555</v>
      </c>
      <c r="G113" s="312" t="s">
        <v>554</v>
      </c>
      <c r="H113" s="7" t="s">
        <v>526</v>
      </c>
      <c r="I113" s="7"/>
      <c r="J113" s="44">
        <v>29.15</v>
      </c>
      <c r="K113" s="65">
        <f>J113*40</f>
        <v>1166</v>
      </c>
      <c r="L113" s="85">
        <f t="shared" si="15"/>
        <v>29.15</v>
      </c>
      <c r="M113" s="45" t="s">
        <v>634</v>
      </c>
      <c r="N113" s="73" t="s">
        <v>551</v>
      </c>
      <c r="O113" s="26" t="s">
        <v>525</v>
      </c>
      <c r="P113" s="38" t="s">
        <v>408</v>
      </c>
      <c r="Q113" s="39">
        <f t="shared" si="16"/>
        <v>1166</v>
      </c>
      <c r="R113" s="11">
        <f t="shared" si="17"/>
        <v>1282.5999999999999</v>
      </c>
      <c r="S113" s="275"/>
      <c r="T113" s="11" t="s">
        <v>527</v>
      </c>
      <c r="U113" s="4" t="s">
        <v>408</v>
      </c>
      <c r="V113" s="32"/>
      <c r="W113" s="27" t="s">
        <v>1845</v>
      </c>
      <c r="X113" s="27"/>
    </row>
    <row r="114" spans="1:24" ht="60" hidden="1" customHeight="1" x14ac:dyDescent="0.25">
      <c r="A114" s="18">
        <v>112</v>
      </c>
      <c r="B114" s="259"/>
      <c r="C114" s="240" t="s">
        <v>529</v>
      </c>
      <c r="D114" s="33" t="s">
        <v>530</v>
      </c>
      <c r="E114" s="18" t="s">
        <v>206</v>
      </c>
      <c r="F114" s="30" t="s">
        <v>207</v>
      </c>
      <c r="G114" s="304" t="s">
        <v>208</v>
      </c>
      <c r="H114" s="7">
        <v>1000</v>
      </c>
      <c r="I114" s="7" t="s">
        <v>329</v>
      </c>
      <c r="J114" s="44">
        <v>0.44318000000000002</v>
      </c>
      <c r="K114" s="65">
        <f>H114*J114</f>
        <v>443.18</v>
      </c>
      <c r="L114" s="85">
        <f t="shared" si="15"/>
        <v>0.44318000000000002</v>
      </c>
      <c r="M114" s="45" t="s">
        <v>634</v>
      </c>
      <c r="N114" s="73" t="s">
        <v>551</v>
      </c>
      <c r="O114" s="26" t="s">
        <v>528</v>
      </c>
      <c r="P114" s="38">
        <v>44561</v>
      </c>
      <c r="Q114" s="39">
        <f t="shared" si="16"/>
        <v>443.18</v>
      </c>
      <c r="R114" s="11">
        <f t="shared" si="17"/>
        <v>487.49799999999999</v>
      </c>
      <c r="S114" s="275"/>
      <c r="T114" s="239" t="s">
        <v>2090</v>
      </c>
      <c r="U114" s="4">
        <v>4</v>
      </c>
      <c r="V114" s="32"/>
      <c r="W114" s="27" t="s">
        <v>1845</v>
      </c>
      <c r="X114" s="27" t="s">
        <v>468</v>
      </c>
    </row>
    <row r="115" spans="1:24" ht="60" hidden="1" customHeight="1" x14ac:dyDescent="0.25">
      <c r="A115" s="18">
        <v>113</v>
      </c>
      <c r="B115" s="259"/>
      <c r="C115" s="240" t="s">
        <v>532</v>
      </c>
      <c r="D115" s="33" t="s">
        <v>533</v>
      </c>
      <c r="E115" s="34" t="s">
        <v>287</v>
      </c>
      <c r="F115" s="35" t="s">
        <v>288</v>
      </c>
      <c r="G115" s="304" t="s">
        <v>289</v>
      </c>
      <c r="H115" s="7">
        <v>200</v>
      </c>
      <c r="I115" s="7"/>
      <c r="J115" s="44">
        <v>2.58</v>
      </c>
      <c r="K115" s="65">
        <f>H115*J115</f>
        <v>516</v>
      </c>
      <c r="L115" s="85">
        <f t="shared" si="15"/>
        <v>2.58</v>
      </c>
      <c r="M115" s="45" t="s">
        <v>634</v>
      </c>
      <c r="N115" s="73" t="s">
        <v>551</v>
      </c>
      <c r="O115" s="26" t="s">
        <v>531</v>
      </c>
      <c r="P115" s="38">
        <v>44561</v>
      </c>
      <c r="Q115" s="39">
        <f t="shared" si="16"/>
        <v>516</v>
      </c>
      <c r="R115" s="11">
        <f t="shared" si="17"/>
        <v>567.6</v>
      </c>
      <c r="S115" s="275"/>
      <c r="T115" s="11"/>
      <c r="U115" s="4">
        <v>4</v>
      </c>
      <c r="V115" s="32"/>
      <c r="W115" s="27" t="s">
        <v>1845</v>
      </c>
      <c r="X115" s="27" t="s">
        <v>468</v>
      </c>
    </row>
    <row r="116" spans="1:24" ht="60" hidden="1" customHeight="1" x14ac:dyDescent="0.25">
      <c r="A116" s="18">
        <v>114</v>
      </c>
      <c r="B116" s="259"/>
      <c r="C116" s="240" t="s">
        <v>534</v>
      </c>
      <c r="D116" s="33" t="s">
        <v>535</v>
      </c>
      <c r="E116" s="34" t="s">
        <v>536</v>
      </c>
      <c r="F116" s="35" t="s">
        <v>552</v>
      </c>
      <c r="G116" s="312" t="s">
        <v>553</v>
      </c>
      <c r="H116" s="7">
        <v>50</v>
      </c>
      <c r="I116" s="7" t="s">
        <v>329</v>
      </c>
      <c r="J116" s="44">
        <v>6.2</v>
      </c>
      <c r="K116" s="65">
        <f>H116*J116</f>
        <v>310</v>
      </c>
      <c r="L116" s="85">
        <f t="shared" si="15"/>
        <v>6.2</v>
      </c>
      <c r="M116" s="45" t="s">
        <v>634</v>
      </c>
      <c r="N116" s="73" t="s">
        <v>551</v>
      </c>
      <c r="O116" s="26" t="s">
        <v>537</v>
      </c>
      <c r="P116" s="38">
        <v>44561</v>
      </c>
      <c r="Q116" s="39">
        <f t="shared" si="16"/>
        <v>310</v>
      </c>
      <c r="R116" s="11">
        <f t="shared" si="17"/>
        <v>341</v>
      </c>
      <c r="S116" s="275"/>
      <c r="T116" s="96" t="s">
        <v>862</v>
      </c>
      <c r="U116" s="4">
        <v>4</v>
      </c>
      <c r="V116" s="32"/>
      <c r="W116" s="27" t="s">
        <v>1845</v>
      </c>
      <c r="X116" s="27" t="s">
        <v>468</v>
      </c>
    </row>
    <row r="117" spans="1:24" ht="118.5" hidden="1" customHeight="1" x14ac:dyDescent="0.25">
      <c r="A117" s="157">
        <v>115</v>
      </c>
      <c r="B117" s="259"/>
      <c r="C117" s="240" t="s">
        <v>635</v>
      </c>
      <c r="D117" s="33" t="s">
        <v>538</v>
      </c>
      <c r="E117" s="18" t="s">
        <v>200</v>
      </c>
      <c r="F117" s="30" t="s">
        <v>199</v>
      </c>
      <c r="G117" s="347" t="s">
        <v>100</v>
      </c>
      <c r="H117" s="7">
        <v>200</v>
      </c>
      <c r="I117" s="7" t="s">
        <v>329</v>
      </c>
      <c r="J117" s="44">
        <v>2.004</v>
      </c>
      <c r="K117" s="65">
        <f>H117*J117</f>
        <v>400.8</v>
      </c>
      <c r="L117" s="85" t="s">
        <v>636</v>
      </c>
      <c r="M117" s="45" t="s">
        <v>634</v>
      </c>
      <c r="N117" s="73" t="s">
        <v>551</v>
      </c>
      <c r="O117" s="26" t="s">
        <v>539</v>
      </c>
      <c r="P117" s="38">
        <v>44561</v>
      </c>
      <c r="Q117" s="39">
        <f t="shared" si="16"/>
        <v>400.8</v>
      </c>
      <c r="R117" s="11">
        <f t="shared" si="17"/>
        <v>440.88</v>
      </c>
      <c r="S117" s="275"/>
      <c r="T117" s="11" t="s">
        <v>870</v>
      </c>
      <c r="U117" s="4">
        <v>4</v>
      </c>
      <c r="V117" s="32"/>
      <c r="W117" s="27" t="s">
        <v>1845</v>
      </c>
      <c r="X117" s="27"/>
    </row>
    <row r="118" spans="1:24" ht="60" hidden="1" customHeight="1" x14ac:dyDescent="0.25">
      <c r="A118" s="18">
        <v>116</v>
      </c>
      <c r="B118" s="259"/>
      <c r="C118" s="240" t="s">
        <v>540</v>
      </c>
      <c r="D118" s="33" t="s">
        <v>541</v>
      </c>
      <c r="E118" s="18" t="s">
        <v>23</v>
      </c>
      <c r="F118" s="20" t="s">
        <v>84</v>
      </c>
      <c r="G118" s="312" t="s">
        <v>93</v>
      </c>
      <c r="H118" s="7" t="s">
        <v>542</v>
      </c>
      <c r="I118" s="7" t="s">
        <v>251</v>
      </c>
      <c r="J118" s="44">
        <v>40.101329999999997</v>
      </c>
      <c r="K118" s="65">
        <f>(60*4)*J118</f>
        <v>9624.3191999999999</v>
      </c>
      <c r="L118" s="85">
        <f t="shared" si="15"/>
        <v>40.101329999999997</v>
      </c>
      <c r="M118" s="45" t="s">
        <v>634</v>
      </c>
      <c r="N118" s="73" t="s">
        <v>551</v>
      </c>
      <c r="O118" s="26" t="s">
        <v>543</v>
      </c>
      <c r="P118" s="38" t="s">
        <v>408</v>
      </c>
      <c r="Q118" s="39">
        <f t="shared" si="16"/>
        <v>9624.3191999999999</v>
      </c>
      <c r="R118" s="11">
        <f t="shared" si="17"/>
        <v>10586.751120000001</v>
      </c>
      <c r="S118" s="275"/>
      <c r="T118" s="11"/>
      <c r="U118" s="4" t="s">
        <v>408</v>
      </c>
      <c r="V118" s="32"/>
      <c r="W118" s="27" t="s">
        <v>1845</v>
      </c>
      <c r="X118" s="27" t="s">
        <v>468</v>
      </c>
    </row>
    <row r="119" spans="1:24" ht="60" hidden="1" customHeight="1" x14ac:dyDescent="0.25">
      <c r="A119" s="18">
        <v>117</v>
      </c>
      <c r="B119" s="259"/>
      <c r="C119" s="240" t="s">
        <v>545</v>
      </c>
      <c r="D119" s="33" t="s">
        <v>547</v>
      </c>
      <c r="E119" s="34" t="s">
        <v>546</v>
      </c>
      <c r="F119" s="35" t="s">
        <v>556</v>
      </c>
      <c r="G119" s="304" t="s">
        <v>557</v>
      </c>
      <c r="H119" s="7">
        <v>5000</v>
      </c>
      <c r="I119" s="7" t="s">
        <v>329</v>
      </c>
      <c r="J119" s="44">
        <v>0.80300000000000005</v>
      </c>
      <c r="K119" s="65">
        <f>H119*J119</f>
        <v>4015.0000000000005</v>
      </c>
      <c r="L119" s="85">
        <f t="shared" si="15"/>
        <v>0.80300000000000005</v>
      </c>
      <c r="M119" s="45" t="s">
        <v>634</v>
      </c>
      <c r="N119" s="73" t="s">
        <v>551</v>
      </c>
      <c r="O119" s="26" t="s">
        <v>544</v>
      </c>
      <c r="P119" s="38">
        <v>44561</v>
      </c>
      <c r="Q119" s="39">
        <f t="shared" si="16"/>
        <v>4015.0000000000005</v>
      </c>
      <c r="R119" s="11">
        <f t="shared" si="17"/>
        <v>4416.5000000000009</v>
      </c>
      <c r="S119" s="275"/>
      <c r="T119" s="11" t="s">
        <v>871</v>
      </c>
      <c r="U119" s="4">
        <v>4</v>
      </c>
      <c r="V119" s="32"/>
      <c r="W119" s="27" t="s">
        <v>1845</v>
      </c>
      <c r="X119" s="27" t="s">
        <v>548</v>
      </c>
    </row>
    <row r="120" spans="1:24" ht="21" hidden="1" customHeight="1" x14ac:dyDescent="0.25">
      <c r="A120" s="71">
        <v>118</v>
      </c>
      <c r="B120" s="259"/>
      <c r="C120" s="454" t="s">
        <v>138</v>
      </c>
      <c r="D120" s="33" t="s">
        <v>549</v>
      </c>
      <c r="E120" s="34"/>
      <c r="F120" s="35"/>
      <c r="G120" s="347"/>
      <c r="H120" s="7"/>
      <c r="I120" s="7"/>
      <c r="J120" s="44"/>
      <c r="K120" s="65"/>
      <c r="L120" s="85"/>
      <c r="M120" s="45" t="s">
        <v>1409</v>
      </c>
      <c r="N120" s="28"/>
      <c r="O120" s="1"/>
      <c r="P120" s="38"/>
      <c r="Q120" s="39"/>
      <c r="R120" s="11"/>
      <c r="S120" s="275"/>
      <c r="T120" s="11"/>
      <c r="U120" s="4"/>
      <c r="V120" s="32"/>
      <c r="W120" s="27"/>
      <c r="X120" s="27"/>
    </row>
    <row r="121" spans="1:24" ht="60" hidden="1" customHeight="1" x14ac:dyDescent="0.25">
      <c r="A121" s="18">
        <v>119</v>
      </c>
      <c r="B121" s="259"/>
      <c r="C121" s="240" t="s">
        <v>558</v>
      </c>
      <c r="D121" s="33"/>
      <c r="E121" s="34" t="s">
        <v>559</v>
      </c>
      <c r="F121" s="35" t="s">
        <v>1229</v>
      </c>
      <c r="G121" s="304" t="s">
        <v>1230</v>
      </c>
      <c r="H121" s="7">
        <v>24</v>
      </c>
      <c r="I121" s="7" t="s">
        <v>560</v>
      </c>
      <c r="J121" s="44">
        <v>520</v>
      </c>
      <c r="K121" s="65">
        <f t="shared" ref="K121:K126" si="18">H121*J121</f>
        <v>12480</v>
      </c>
      <c r="L121" s="85">
        <f>J121</f>
        <v>520</v>
      </c>
      <c r="M121" s="45" t="s">
        <v>1409</v>
      </c>
      <c r="N121" s="73" t="s">
        <v>551</v>
      </c>
      <c r="O121" s="26" t="s">
        <v>561</v>
      </c>
      <c r="P121" s="38">
        <v>44926</v>
      </c>
      <c r="Q121" s="39">
        <f t="shared" ref="Q121:Q126" si="19">K121</f>
        <v>12480</v>
      </c>
      <c r="R121" s="11">
        <f t="shared" ref="R121:R126" si="20">(Q121*0.1)+Q121</f>
        <v>13728</v>
      </c>
      <c r="S121" s="275"/>
      <c r="T121" s="11" t="s">
        <v>562</v>
      </c>
      <c r="U121" s="4">
        <v>14</v>
      </c>
      <c r="V121" s="32"/>
      <c r="W121" s="27" t="s">
        <v>1841</v>
      </c>
      <c r="X121" s="27" t="s">
        <v>468</v>
      </c>
    </row>
    <row r="122" spans="1:24" ht="60" hidden="1" customHeight="1" x14ac:dyDescent="0.25">
      <c r="A122" s="18">
        <v>120</v>
      </c>
      <c r="B122" s="259"/>
      <c r="C122" s="249" t="s">
        <v>577</v>
      </c>
      <c r="D122" s="33" t="s">
        <v>578</v>
      </c>
      <c r="E122" s="18" t="s">
        <v>19</v>
      </c>
      <c r="F122" s="20" t="s">
        <v>82</v>
      </c>
      <c r="G122" s="304" t="s">
        <v>83</v>
      </c>
      <c r="H122" s="7">
        <v>360</v>
      </c>
      <c r="I122" s="7" t="s">
        <v>560</v>
      </c>
      <c r="J122" s="44">
        <v>0.1477</v>
      </c>
      <c r="K122" s="65">
        <f t="shared" si="18"/>
        <v>53.171999999999997</v>
      </c>
      <c r="L122" s="85">
        <f>J122</f>
        <v>0.1477</v>
      </c>
      <c r="M122" s="45" t="s">
        <v>1409</v>
      </c>
      <c r="N122" s="73" t="s">
        <v>551</v>
      </c>
      <c r="O122" s="26" t="s">
        <v>579</v>
      </c>
      <c r="P122" s="38">
        <v>44561</v>
      </c>
      <c r="Q122" s="39">
        <f t="shared" si="19"/>
        <v>53.171999999999997</v>
      </c>
      <c r="R122" s="74">
        <f t="shared" si="20"/>
        <v>58.489199999999997</v>
      </c>
      <c r="S122" s="74"/>
      <c r="T122" s="11"/>
      <c r="U122" s="4">
        <v>2</v>
      </c>
      <c r="V122" s="32"/>
      <c r="W122" s="27" t="s">
        <v>1841</v>
      </c>
      <c r="X122" s="27" t="s">
        <v>468</v>
      </c>
    </row>
    <row r="123" spans="1:24" ht="85.5" hidden="1" customHeight="1" x14ac:dyDescent="0.25">
      <c r="A123" s="18">
        <v>121</v>
      </c>
      <c r="B123" s="259"/>
      <c r="C123" s="240" t="s">
        <v>581</v>
      </c>
      <c r="D123" s="33" t="s">
        <v>580</v>
      </c>
      <c r="E123" s="59" t="s">
        <v>184</v>
      </c>
      <c r="F123" s="58" t="s">
        <v>185</v>
      </c>
      <c r="G123" s="304" t="s">
        <v>186</v>
      </c>
      <c r="H123" s="7">
        <v>238000</v>
      </c>
      <c r="I123" s="7" t="s">
        <v>560</v>
      </c>
      <c r="J123" s="44">
        <v>1.0000000000000001E-5</v>
      </c>
      <c r="K123" s="65">
        <f t="shared" si="18"/>
        <v>2.3800000000000003</v>
      </c>
      <c r="L123" s="85">
        <f>J123</f>
        <v>1.0000000000000001E-5</v>
      </c>
      <c r="M123" s="45" t="s">
        <v>1409</v>
      </c>
      <c r="N123" s="73" t="s">
        <v>551</v>
      </c>
      <c r="O123" s="26" t="s">
        <v>581</v>
      </c>
      <c r="P123" s="38">
        <v>44926</v>
      </c>
      <c r="Q123" s="39">
        <f t="shared" si="19"/>
        <v>2.3800000000000003</v>
      </c>
      <c r="R123" s="11">
        <f t="shared" si="20"/>
        <v>2.6180000000000003</v>
      </c>
      <c r="S123" s="275"/>
      <c r="T123" s="11"/>
      <c r="U123" s="4">
        <v>14</v>
      </c>
      <c r="V123" s="32"/>
      <c r="W123" s="27" t="s">
        <v>1841</v>
      </c>
      <c r="X123" s="27" t="s">
        <v>582</v>
      </c>
    </row>
    <row r="124" spans="1:24" ht="60" hidden="1" customHeight="1" x14ac:dyDescent="0.25">
      <c r="A124" s="83">
        <v>122</v>
      </c>
      <c r="B124" s="259"/>
      <c r="C124" s="240" t="s">
        <v>583</v>
      </c>
      <c r="D124" s="33"/>
      <c r="E124" s="34" t="s">
        <v>190</v>
      </c>
      <c r="F124" s="35" t="s">
        <v>191</v>
      </c>
      <c r="G124" s="304" t="s">
        <v>192</v>
      </c>
      <c r="H124" s="7">
        <v>720</v>
      </c>
      <c r="I124" s="7" t="s">
        <v>560</v>
      </c>
      <c r="J124" s="44">
        <v>1</v>
      </c>
      <c r="K124" s="65">
        <f t="shared" si="18"/>
        <v>720</v>
      </c>
      <c r="L124" s="85">
        <v>1</v>
      </c>
      <c r="M124" s="45" t="s">
        <v>1409</v>
      </c>
      <c r="N124" s="73" t="s">
        <v>551</v>
      </c>
      <c r="O124" s="26" t="s">
        <v>671</v>
      </c>
      <c r="P124" s="38">
        <v>44926</v>
      </c>
      <c r="Q124" s="39">
        <f t="shared" si="19"/>
        <v>720</v>
      </c>
      <c r="R124" s="11">
        <f t="shared" si="20"/>
        <v>792</v>
      </c>
      <c r="S124" s="275"/>
      <c r="T124" s="11" t="s">
        <v>670</v>
      </c>
      <c r="U124" s="4">
        <v>14</v>
      </c>
      <c r="V124" s="32"/>
      <c r="W124" s="27" t="s">
        <v>1841</v>
      </c>
      <c r="X124" s="27" t="s">
        <v>468</v>
      </c>
    </row>
    <row r="125" spans="1:24" ht="60" hidden="1" customHeight="1" x14ac:dyDescent="0.25">
      <c r="A125" s="18">
        <v>123</v>
      </c>
      <c r="B125" s="259"/>
      <c r="C125" s="240" t="s">
        <v>584</v>
      </c>
      <c r="D125" s="33" t="s">
        <v>585</v>
      </c>
      <c r="E125" s="34" t="s">
        <v>954</v>
      </c>
      <c r="F125" s="35" t="s">
        <v>586</v>
      </c>
      <c r="G125" s="304" t="s">
        <v>587</v>
      </c>
      <c r="H125" s="7">
        <v>900</v>
      </c>
      <c r="I125" s="7" t="s">
        <v>373</v>
      </c>
      <c r="J125" s="44">
        <v>0.5</v>
      </c>
      <c r="K125" s="65">
        <f t="shared" si="18"/>
        <v>450</v>
      </c>
      <c r="L125" s="85">
        <f>J125</f>
        <v>0.5</v>
      </c>
      <c r="M125" s="45" t="s">
        <v>1409</v>
      </c>
      <c r="N125" s="73" t="s">
        <v>551</v>
      </c>
      <c r="O125" s="26" t="s">
        <v>815</v>
      </c>
      <c r="P125" s="38">
        <v>44926</v>
      </c>
      <c r="Q125" s="39">
        <f t="shared" si="19"/>
        <v>450</v>
      </c>
      <c r="R125" s="11">
        <f t="shared" si="20"/>
        <v>495</v>
      </c>
      <c r="S125" s="275"/>
      <c r="T125" s="11"/>
      <c r="U125" s="4">
        <v>14</v>
      </c>
      <c r="V125" s="32"/>
      <c r="W125" s="27" t="s">
        <v>1841</v>
      </c>
      <c r="X125" s="27" t="s">
        <v>816</v>
      </c>
    </row>
    <row r="126" spans="1:24" ht="60" hidden="1" customHeight="1" x14ac:dyDescent="0.25">
      <c r="A126" s="18">
        <v>124</v>
      </c>
      <c r="B126" s="259"/>
      <c r="C126" s="240" t="s">
        <v>590</v>
      </c>
      <c r="D126" s="33" t="s">
        <v>591</v>
      </c>
      <c r="E126" s="34" t="s">
        <v>176</v>
      </c>
      <c r="F126" s="35" t="s">
        <v>177</v>
      </c>
      <c r="G126" s="304" t="s">
        <v>178</v>
      </c>
      <c r="H126" s="7">
        <v>80</v>
      </c>
      <c r="I126" s="7" t="s">
        <v>373</v>
      </c>
      <c r="J126" s="44">
        <v>494.99703</v>
      </c>
      <c r="K126" s="65">
        <f t="shared" si="18"/>
        <v>39599.7624</v>
      </c>
      <c r="L126" s="85">
        <f>J126</f>
        <v>494.99703</v>
      </c>
      <c r="M126" s="45" t="s">
        <v>1409</v>
      </c>
      <c r="N126" s="73" t="s">
        <v>551</v>
      </c>
      <c r="O126" s="26" t="s">
        <v>588</v>
      </c>
      <c r="P126" s="38">
        <v>44561</v>
      </c>
      <c r="Q126" s="91">
        <f t="shared" si="19"/>
        <v>39599.7624</v>
      </c>
      <c r="R126" s="11">
        <f t="shared" si="20"/>
        <v>43559.738639999996</v>
      </c>
      <c r="S126" s="275"/>
      <c r="T126" s="11" t="s">
        <v>874</v>
      </c>
      <c r="U126" s="4">
        <v>1</v>
      </c>
      <c r="V126" s="32"/>
      <c r="W126" s="27" t="s">
        <v>1841</v>
      </c>
      <c r="X126" s="27" t="s">
        <v>589</v>
      </c>
    </row>
    <row r="127" spans="1:24" ht="60" hidden="1" customHeight="1" x14ac:dyDescent="0.25">
      <c r="A127" s="18">
        <v>125</v>
      </c>
      <c r="B127" s="259"/>
      <c r="C127" s="240" t="s">
        <v>637</v>
      </c>
      <c r="D127" s="18" t="s">
        <v>614</v>
      </c>
      <c r="E127" s="18" t="s">
        <v>315</v>
      </c>
      <c r="F127" s="35" t="s">
        <v>350</v>
      </c>
      <c r="G127" s="304" t="s">
        <v>351</v>
      </c>
      <c r="H127" s="7" t="s">
        <v>818</v>
      </c>
      <c r="I127" s="7" t="s">
        <v>638</v>
      </c>
      <c r="J127" s="44">
        <v>28.333749999999998</v>
      </c>
      <c r="K127" s="65"/>
      <c r="L127" s="86">
        <v>28.333749999999998</v>
      </c>
      <c r="M127" s="45" t="s">
        <v>1829</v>
      </c>
      <c r="N127" s="73" t="s">
        <v>551</v>
      </c>
      <c r="O127" s="37">
        <v>8936171996</v>
      </c>
      <c r="P127" s="38">
        <v>44926</v>
      </c>
      <c r="Q127" s="39">
        <v>212963.64</v>
      </c>
      <c r="R127" s="11">
        <f t="shared" ref="R127:R137" si="21">(Q127*0.1)+Q127</f>
        <v>234260.00400000002</v>
      </c>
      <c r="S127" s="275"/>
      <c r="T127" s="239" t="s">
        <v>2113</v>
      </c>
      <c r="U127" s="4">
        <v>15</v>
      </c>
      <c r="V127" s="32" t="s">
        <v>505</v>
      </c>
      <c r="W127" s="27" t="s">
        <v>1841</v>
      </c>
      <c r="X127" s="138" t="s">
        <v>1204</v>
      </c>
    </row>
    <row r="128" spans="1:24" ht="94.5" hidden="1" customHeight="1" x14ac:dyDescent="0.25">
      <c r="A128" s="18">
        <v>126</v>
      </c>
      <c r="B128" s="259"/>
      <c r="C128" s="240" t="s">
        <v>639</v>
      </c>
      <c r="D128" s="33" t="s">
        <v>640</v>
      </c>
      <c r="E128" s="18" t="s">
        <v>200</v>
      </c>
      <c r="F128" s="30" t="s">
        <v>199</v>
      </c>
      <c r="G128" s="304" t="s">
        <v>100</v>
      </c>
      <c r="H128" s="7" t="s">
        <v>641</v>
      </c>
      <c r="I128" s="7" t="s">
        <v>251</v>
      </c>
      <c r="J128" s="44" t="s">
        <v>642</v>
      </c>
      <c r="K128" s="65">
        <v>113268.97</v>
      </c>
      <c r="L128" s="85" t="str">
        <f t="shared" ref="L128:L137" si="22">J128</f>
        <v>€ 4,571
€ 4,571
€ 36,56786</v>
      </c>
      <c r="M128" s="45" t="s">
        <v>1409</v>
      </c>
      <c r="N128" s="73" t="s">
        <v>551</v>
      </c>
      <c r="O128" s="75" t="s">
        <v>645</v>
      </c>
      <c r="P128" s="38">
        <v>44926</v>
      </c>
      <c r="Q128" s="39">
        <f>K128</f>
        <v>113268.97</v>
      </c>
      <c r="R128" s="11">
        <f t="shared" si="21"/>
        <v>124595.867</v>
      </c>
      <c r="S128" s="275"/>
      <c r="T128" s="11" t="s">
        <v>643</v>
      </c>
      <c r="U128" s="4">
        <v>12</v>
      </c>
      <c r="V128" s="32"/>
      <c r="W128" s="27" t="s">
        <v>1841</v>
      </c>
      <c r="X128" s="27" t="s">
        <v>644</v>
      </c>
    </row>
    <row r="129" spans="1:24" ht="79.5" hidden="1" customHeight="1" x14ac:dyDescent="0.25">
      <c r="A129" s="18">
        <v>127</v>
      </c>
      <c r="B129" s="259"/>
      <c r="C129" s="240" t="s">
        <v>646</v>
      </c>
      <c r="D129" s="33"/>
      <c r="E129" s="34" t="s">
        <v>647</v>
      </c>
      <c r="F129" s="35">
        <v>1778520302</v>
      </c>
      <c r="G129" s="312" t="s">
        <v>1231</v>
      </c>
      <c r="H129" s="7" t="s">
        <v>648</v>
      </c>
      <c r="I129" s="7" t="s">
        <v>251</v>
      </c>
      <c r="J129" s="44" t="s">
        <v>649</v>
      </c>
      <c r="K129" s="65">
        <v>3540</v>
      </c>
      <c r="L129" s="85" t="str">
        <f t="shared" si="22"/>
        <v>€ 132
€ 116</v>
      </c>
      <c r="M129" s="40" t="s">
        <v>650</v>
      </c>
      <c r="N129" s="73" t="s">
        <v>551</v>
      </c>
      <c r="O129" s="26" t="s">
        <v>651</v>
      </c>
      <c r="P129" s="38">
        <v>44620</v>
      </c>
      <c r="Q129" s="39">
        <f>K129</f>
        <v>3540</v>
      </c>
      <c r="R129" s="11">
        <f t="shared" si="21"/>
        <v>3894</v>
      </c>
      <c r="S129" s="275"/>
      <c r="T129" s="167" t="s">
        <v>1726</v>
      </c>
      <c r="U129" s="4">
        <v>4</v>
      </c>
      <c r="V129" s="32"/>
      <c r="W129" s="27" t="s">
        <v>1841</v>
      </c>
      <c r="X129" s="27" t="s">
        <v>652</v>
      </c>
    </row>
    <row r="130" spans="1:24" ht="60" hidden="1" customHeight="1" x14ac:dyDescent="0.25">
      <c r="A130" s="18">
        <v>128</v>
      </c>
      <c r="B130" s="259"/>
      <c r="C130" s="240" t="s">
        <v>654</v>
      </c>
      <c r="D130" s="33"/>
      <c r="E130" s="34" t="s">
        <v>647</v>
      </c>
      <c r="F130" s="35">
        <v>1778520302</v>
      </c>
      <c r="G130" s="304" t="s">
        <v>1231</v>
      </c>
      <c r="H130" s="7">
        <v>32</v>
      </c>
      <c r="I130" s="7" t="s">
        <v>251</v>
      </c>
      <c r="J130" s="44">
        <v>110</v>
      </c>
      <c r="K130" s="65">
        <f>H130*J130</f>
        <v>3520</v>
      </c>
      <c r="L130" s="85">
        <f t="shared" si="22"/>
        <v>110</v>
      </c>
      <c r="M130" s="40" t="s">
        <v>650</v>
      </c>
      <c r="N130" s="73" t="s">
        <v>551</v>
      </c>
      <c r="O130" s="26" t="s">
        <v>653</v>
      </c>
      <c r="P130" s="38">
        <v>44620</v>
      </c>
      <c r="Q130" s="39">
        <f>K130</f>
        <v>3520</v>
      </c>
      <c r="R130" s="11">
        <f t="shared" si="21"/>
        <v>3872</v>
      </c>
      <c r="S130" s="275"/>
      <c r="T130" s="11"/>
      <c r="U130" s="4">
        <v>4</v>
      </c>
      <c r="V130" s="32"/>
      <c r="W130" s="27" t="s">
        <v>1841</v>
      </c>
      <c r="X130" s="27" t="s">
        <v>652</v>
      </c>
    </row>
    <row r="131" spans="1:24" ht="60" hidden="1" customHeight="1" x14ac:dyDescent="0.25">
      <c r="A131" s="18">
        <v>129</v>
      </c>
      <c r="B131" s="259"/>
      <c r="C131" s="240" t="s">
        <v>655</v>
      </c>
      <c r="D131" s="33"/>
      <c r="E131" s="34" t="s">
        <v>647</v>
      </c>
      <c r="F131" s="35">
        <v>1778520302</v>
      </c>
      <c r="G131" s="304" t="s">
        <v>1231</v>
      </c>
      <c r="H131" s="7">
        <v>45</v>
      </c>
      <c r="I131" s="7" t="s">
        <v>251</v>
      </c>
      <c r="J131" s="44">
        <v>794.89</v>
      </c>
      <c r="K131" s="65">
        <f>H131*J131</f>
        <v>35770.050000000003</v>
      </c>
      <c r="L131" s="85">
        <f t="shared" si="22"/>
        <v>794.89</v>
      </c>
      <c r="M131" s="40" t="s">
        <v>650</v>
      </c>
      <c r="N131" s="73" t="s">
        <v>551</v>
      </c>
      <c r="O131" s="26" t="s">
        <v>656</v>
      </c>
      <c r="P131" s="38">
        <v>44620</v>
      </c>
      <c r="Q131" s="39">
        <v>38995.050000000003</v>
      </c>
      <c r="R131" s="11">
        <f t="shared" si="21"/>
        <v>42894.555</v>
      </c>
      <c r="S131" s="275"/>
      <c r="T131" s="167" t="s">
        <v>1727</v>
      </c>
      <c r="U131" s="4">
        <v>4</v>
      </c>
      <c r="V131" s="32"/>
      <c r="W131" s="27" t="s">
        <v>1841</v>
      </c>
      <c r="X131" s="27" t="s">
        <v>652</v>
      </c>
    </row>
    <row r="132" spans="1:24" ht="60" hidden="1" customHeight="1" x14ac:dyDescent="0.25">
      <c r="A132" s="18">
        <v>130</v>
      </c>
      <c r="B132" s="259"/>
      <c r="C132" s="240" t="s">
        <v>658</v>
      </c>
      <c r="D132" s="33"/>
      <c r="E132" s="34" t="s">
        <v>647</v>
      </c>
      <c r="F132" s="35" t="s">
        <v>1814</v>
      </c>
      <c r="G132" s="304" t="s">
        <v>1231</v>
      </c>
      <c r="H132" s="7">
        <v>20</v>
      </c>
      <c r="I132" s="7" t="s">
        <v>251</v>
      </c>
      <c r="J132" s="44">
        <v>185</v>
      </c>
      <c r="K132" s="65">
        <f>H132*J132</f>
        <v>3700</v>
      </c>
      <c r="L132" s="85">
        <f t="shared" si="22"/>
        <v>185</v>
      </c>
      <c r="M132" s="40" t="s">
        <v>650</v>
      </c>
      <c r="N132" s="73" t="s">
        <v>551</v>
      </c>
      <c r="O132" s="26" t="s">
        <v>657</v>
      </c>
      <c r="P132" s="38">
        <v>44620</v>
      </c>
      <c r="Q132" s="39">
        <f t="shared" ref="Q132:Q137" si="23">K132</f>
        <v>3700</v>
      </c>
      <c r="R132" s="11">
        <f t="shared" si="21"/>
        <v>4070</v>
      </c>
      <c r="S132" s="275"/>
      <c r="T132" s="11"/>
      <c r="U132" s="4">
        <v>4</v>
      </c>
      <c r="V132" s="32"/>
      <c r="W132" s="27" t="s">
        <v>1841</v>
      </c>
      <c r="X132" s="27" t="s">
        <v>652</v>
      </c>
    </row>
    <row r="133" spans="1:24" ht="60" hidden="1" customHeight="1" x14ac:dyDescent="0.25">
      <c r="A133" s="18">
        <v>131</v>
      </c>
      <c r="B133" s="259"/>
      <c r="C133" s="240" t="s">
        <v>659</v>
      </c>
      <c r="D133" s="33"/>
      <c r="E133" s="34" t="s">
        <v>647</v>
      </c>
      <c r="F133" s="35">
        <v>1778520302</v>
      </c>
      <c r="G133" s="304" t="s">
        <v>1231</v>
      </c>
      <c r="H133" s="7">
        <v>32</v>
      </c>
      <c r="I133" s="7" t="s">
        <v>251</v>
      </c>
      <c r="J133" s="44">
        <v>212.4</v>
      </c>
      <c r="K133" s="65">
        <f>H133*J133</f>
        <v>6796.8</v>
      </c>
      <c r="L133" s="85">
        <f t="shared" si="22"/>
        <v>212.4</v>
      </c>
      <c r="M133" s="40" t="s">
        <v>650</v>
      </c>
      <c r="N133" s="73" t="s">
        <v>551</v>
      </c>
      <c r="O133" s="26" t="s">
        <v>660</v>
      </c>
      <c r="P133" s="38">
        <v>44620</v>
      </c>
      <c r="Q133" s="39">
        <f t="shared" si="23"/>
        <v>6796.8</v>
      </c>
      <c r="R133" s="11">
        <f t="shared" si="21"/>
        <v>7476.4800000000005</v>
      </c>
      <c r="S133" s="275"/>
      <c r="T133" s="11"/>
      <c r="U133" s="4">
        <v>4</v>
      </c>
      <c r="V133" s="32"/>
      <c r="W133" s="27" t="s">
        <v>1841</v>
      </c>
      <c r="X133" s="27" t="s">
        <v>652</v>
      </c>
    </row>
    <row r="134" spans="1:24" ht="60" hidden="1" customHeight="1" x14ac:dyDescent="0.25">
      <c r="A134" s="18">
        <v>132</v>
      </c>
      <c r="B134" s="259"/>
      <c r="C134" s="240" t="s">
        <v>661</v>
      </c>
      <c r="D134" s="259" t="s">
        <v>2391</v>
      </c>
      <c r="E134" s="34" t="s">
        <v>662</v>
      </c>
      <c r="F134" s="35" t="s">
        <v>1069</v>
      </c>
      <c r="G134" s="304" t="s">
        <v>1070</v>
      </c>
      <c r="H134" s="7" t="s">
        <v>663</v>
      </c>
      <c r="I134" s="7" t="s">
        <v>373</v>
      </c>
      <c r="J134" s="44">
        <v>79</v>
      </c>
      <c r="K134" s="65">
        <f>60*79</f>
        <v>4740</v>
      </c>
      <c r="L134" s="85">
        <f t="shared" si="22"/>
        <v>79</v>
      </c>
      <c r="M134" s="45" t="s">
        <v>1409</v>
      </c>
      <c r="N134" s="73" t="s">
        <v>551</v>
      </c>
      <c r="O134" s="26" t="s">
        <v>664</v>
      </c>
      <c r="P134" s="38">
        <v>44499</v>
      </c>
      <c r="Q134" s="39">
        <f t="shared" si="23"/>
        <v>4740</v>
      </c>
      <c r="R134" s="11">
        <f t="shared" si="21"/>
        <v>5214</v>
      </c>
      <c r="S134" s="275"/>
      <c r="T134" s="11" t="s">
        <v>665</v>
      </c>
      <c r="U134" s="4">
        <v>1</v>
      </c>
      <c r="V134" s="32"/>
      <c r="W134" s="27" t="s">
        <v>1841</v>
      </c>
      <c r="X134" s="27" t="s">
        <v>468</v>
      </c>
    </row>
    <row r="135" spans="1:24" ht="60" hidden="1" customHeight="1" x14ac:dyDescent="0.25">
      <c r="A135" s="18">
        <v>133</v>
      </c>
      <c r="B135" s="259"/>
      <c r="C135" s="240" t="s">
        <v>666</v>
      </c>
      <c r="D135" s="33" t="s">
        <v>667</v>
      </c>
      <c r="E135" s="112" t="s">
        <v>306</v>
      </c>
      <c r="F135" s="35" t="s">
        <v>307</v>
      </c>
      <c r="G135" s="312" t="s">
        <v>1077</v>
      </c>
      <c r="H135" s="7" t="s">
        <v>668</v>
      </c>
      <c r="I135" s="7" t="s">
        <v>251</v>
      </c>
      <c r="J135" s="44">
        <v>36.56</v>
      </c>
      <c r="K135" s="65">
        <f>J135*504</f>
        <v>18426.240000000002</v>
      </c>
      <c r="L135" s="85">
        <f t="shared" si="22"/>
        <v>36.56</v>
      </c>
      <c r="M135" s="45" t="s">
        <v>1409</v>
      </c>
      <c r="N135" s="73" t="s">
        <v>551</v>
      </c>
      <c r="O135" s="26" t="s">
        <v>669</v>
      </c>
      <c r="P135" s="38">
        <v>44681</v>
      </c>
      <c r="Q135" s="39">
        <f t="shared" si="23"/>
        <v>18426.240000000002</v>
      </c>
      <c r="R135" s="11">
        <f t="shared" si="21"/>
        <v>20268.864000000001</v>
      </c>
      <c r="S135" s="275"/>
      <c r="T135" s="239" t="s">
        <v>2087</v>
      </c>
      <c r="U135" s="4">
        <v>6</v>
      </c>
      <c r="V135" s="32"/>
      <c r="W135" s="27" t="s">
        <v>1841</v>
      </c>
      <c r="X135" s="27" t="s">
        <v>468</v>
      </c>
    </row>
    <row r="136" spans="1:24" ht="60" hidden="1" customHeight="1" x14ac:dyDescent="0.25">
      <c r="A136" s="18">
        <v>134</v>
      </c>
      <c r="B136" s="259"/>
      <c r="C136" s="240" t="s">
        <v>672</v>
      </c>
      <c r="D136" s="33" t="s">
        <v>673</v>
      </c>
      <c r="E136" s="34" t="s">
        <v>674</v>
      </c>
      <c r="F136" s="35" t="s">
        <v>1232</v>
      </c>
      <c r="G136" s="304" t="s">
        <v>675</v>
      </c>
      <c r="H136" s="9">
        <v>4320</v>
      </c>
      <c r="I136" s="7" t="s">
        <v>255</v>
      </c>
      <c r="J136" s="44">
        <v>6</v>
      </c>
      <c r="K136" s="65">
        <f>H136*J136</f>
        <v>25920</v>
      </c>
      <c r="L136" s="85">
        <f t="shared" si="22"/>
        <v>6</v>
      </c>
      <c r="M136" s="45" t="s">
        <v>1409</v>
      </c>
      <c r="N136" s="73" t="s">
        <v>551</v>
      </c>
      <c r="O136" s="26" t="s">
        <v>676</v>
      </c>
      <c r="P136" s="38">
        <v>44926</v>
      </c>
      <c r="Q136" s="39">
        <f t="shared" si="23"/>
        <v>25920</v>
      </c>
      <c r="R136" s="11">
        <f t="shared" si="21"/>
        <v>28512</v>
      </c>
      <c r="S136" s="275"/>
      <c r="T136" s="11" t="s">
        <v>677</v>
      </c>
      <c r="U136" s="4">
        <v>14</v>
      </c>
      <c r="V136" s="32"/>
      <c r="W136" s="27" t="s">
        <v>1841</v>
      </c>
      <c r="X136" s="27" t="s">
        <v>468</v>
      </c>
    </row>
    <row r="137" spans="1:24" ht="60" hidden="1" customHeight="1" x14ac:dyDescent="0.25">
      <c r="A137" s="18">
        <v>135</v>
      </c>
      <c r="B137" s="259"/>
      <c r="C137" s="240" t="s">
        <v>679</v>
      </c>
      <c r="D137" s="33"/>
      <c r="E137" s="34" t="s">
        <v>448</v>
      </c>
      <c r="F137" s="35" t="s">
        <v>450</v>
      </c>
      <c r="G137" s="304" t="s">
        <v>449</v>
      </c>
      <c r="H137" s="7">
        <v>240</v>
      </c>
      <c r="I137" s="7" t="s">
        <v>251</v>
      </c>
      <c r="J137" s="44">
        <v>123.12</v>
      </c>
      <c r="K137" s="65">
        <f>H137*J137</f>
        <v>29548.800000000003</v>
      </c>
      <c r="L137" s="85">
        <f t="shared" si="22"/>
        <v>123.12</v>
      </c>
      <c r="M137" s="45" t="s">
        <v>1409</v>
      </c>
      <c r="N137" s="73" t="s">
        <v>551</v>
      </c>
      <c r="O137" s="26" t="s">
        <v>680</v>
      </c>
      <c r="P137" s="38">
        <v>44926</v>
      </c>
      <c r="Q137" s="39">
        <f t="shared" si="23"/>
        <v>29548.800000000003</v>
      </c>
      <c r="R137" s="11">
        <f t="shared" si="21"/>
        <v>32503.680000000004</v>
      </c>
      <c r="S137" s="275"/>
      <c r="T137" s="11" t="s">
        <v>681</v>
      </c>
      <c r="U137" s="4">
        <v>14</v>
      </c>
      <c r="V137" s="32"/>
      <c r="W137" s="27" t="s">
        <v>1841</v>
      </c>
      <c r="X137" s="27" t="s">
        <v>468</v>
      </c>
    </row>
    <row r="138" spans="1:24" ht="60" hidden="1" customHeight="1" x14ac:dyDescent="0.25">
      <c r="A138" s="18">
        <v>136</v>
      </c>
      <c r="B138" s="259"/>
      <c r="C138" s="240" t="s">
        <v>704</v>
      </c>
      <c r="D138" s="33" t="s">
        <v>705</v>
      </c>
      <c r="E138" s="18" t="s">
        <v>312</v>
      </c>
      <c r="F138" s="35" t="s">
        <v>313</v>
      </c>
      <c r="G138" s="304" t="s">
        <v>345</v>
      </c>
      <c r="H138" s="7">
        <v>154</v>
      </c>
      <c r="I138" s="7" t="s">
        <v>560</v>
      </c>
      <c r="J138" s="44">
        <v>1376.77</v>
      </c>
      <c r="K138" s="65">
        <f>H138*J138</f>
        <v>212022.58</v>
      </c>
      <c r="L138" s="85">
        <f>J138</f>
        <v>1376.77</v>
      </c>
      <c r="M138" s="40" t="s">
        <v>154</v>
      </c>
      <c r="N138" s="73" t="s">
        <v>551</v>
      </c>
      <c r="O138" s="26" t="s">
        <v>706</v>
      </c>
      <c r="P138" s="38">
        <v>44926</v>
      </c>
      <c r="Q138" s="39">
        <f>K138</f>
        <v>212022.58</v>
      </c>
      <c r="R138" s="11">
        <f t="shared" ref="R138:R145" si="24">(Q138*0.1)+Q138</f>
        <v>233224.83799999999</v>
      </c>
      <c r="S138" s="275"/>
      <c r="T138" s="11" t="s">
        <v>707</v>
      </c>
      <c r="U138" s="4">
        <v>14</v>
      </c>
      <c r="V138" s="32"/>
      <c r="W138" s="27" t="s">
        <v>1841</v>
      </c>
      <c r="X138" s="27" t="s">
        <v>708</v>
      </c>
    </row>
    <row r="139" spans="1:24" ht="60" hidden="1" customHeight="1" x14ac:dyDescent="0.25">
      <c r="A139" s="18">
        <v>137</v>
      </c>
      <c r="B139" s="259"/>
      <c r="C139" s="240" t="s">
        <v>411</v>
      </c>
      <c r="D139" s="33" t="s">
        <v>613</v>
      </c>
      <c r="E139" s="34" t="s">
        <v>412</v>
      </c>
      <c r="F139" s="35" t="s">
        <v>413</v>
      </c>
      <c r="G139" s="347" t="s">
        <v>414</v>
      </c>
      <c r="H139" s="7" t="s">
        <v>687</v>
      </c>
      <c r="I139" s="7" t="s">
        <v>560</v>
      </c>
      <c r="J139" s="44">
        <v>27.498100000000001</v>
      </c>
      <c r="K139" s="65">
        <v>29697.95</v>
      </c>
      <c r="L139" s="85">
        <f>(540*2)*J139</f>
        <v>29697.948</v>
      </c>
      <c r="M139" s="45" t="s">
        <v>1409</v>
      </c>
      <c r="N139" s="73" t="s">
        <v>551</v>
      </c>
      <c r="O139" s="26" t="s">
        <v>688</v>
      </c>
      <c r="P139" s="38">
        <v>44561</v>
      </c>
      <c r="Q139" s="39">
        <v>29697.95</v>
      </c>
      <c r="R139" s="82">
        <f t="shared" si="24"/>
        <v>32667.745000000003</v>
      </c>
      <c r="S139" s="275"/>
      <c r="T139" s="239" t="s">
        <v>2087</v>
      </c>
      <c r="U139" s="4">
        <v>2</v>
      </c>
      <c r="V139" s="32"/>
      <c r="W139" s="27" t="s">
        <v>1841</v>
      </c>
      <c r="X139" s="27"/>
    </row>
    <row r="140" spans="1:24" ht="60" hidden="1" customHeight="1" x14ac:dyDescent="0.25">
      <c r="A140" s="18">
        <v>138</v>
      </c>
      <c r="B140" s="259"/>
      <c r="C140" s="240" t="s">
        <v>689</v>
      </c>
      <c r="D140" s="33" t="s">
        <v>690</v>
      </c>
      <c r="E140" s="5" t="s">
        <v>55</v>
      </c>
      <c r="F140" s="6" t="s">
        <v>92</v>
      </c>
      <c r="G140" s="305" t="s">
        <v>459</v>
      </c>
      <c r="H140" s="7">
        <v>224</v>
      </c>
      <c r="I140" s="7" t="s">
        <v>691</v>
      </c>
      <c r="J140" s="44">
        <v>1.44851</v>
      </c>
      <c r="K140" s="65">
        <v>324.46600000000001</v>
      </c>
      <c r="L140" s="85">
        <f>H140*J140</f>
        <v>324.46623999999997</v>
      </c>
      <c r="M140" s="45" t="s">
        <v>1409</v>
      </c>
      <c r="N140" s="73" t="s">
        <v>551</v>
      </c>
      <c r="O140" s="26" t="s">
        <v>692</v>
      </c>
      <c r="P140" s="38">
        <v>44561</v>
      </c>
      <c r="Q140" s="91">
        <f>L140</f>
        <v>324.46623999999997</v>
      </c>
      <c r="R140" s="82">
        <f t="shared" si="24"/>
        <v>356.91286399999996</v>
      </c>
      <c r="S140" s="275"/>
      <c r="T140" s="11"/>
      <c r="U140" s="4">
        <v>2</v>
      </c>
      <c r="V140" s="32"/>
      <c r="W140" s="27" t="s">
        <v>1841</v>
      </c>
      <c r="X140" s="27"/>
    </row>
    <row r="141" spans="1:24" ht="60" hidden="1" customHeight="1" x14ac:dyDescent="0.25">
      <c r="A141" s="18">
        <v>139</v>
      </c>
      <c r="B141" s="259"/>
      <c r="C141" s="240" t="s">
        <v>693</v>
      </c>
      <c r="D141" s="33" t="s">
        <v>694</v>
      </c>
      <c r="E141" s="34" t="s">
        <v>698</v>
      </c>
      <c r="F141" s="35" t="s">
        <v>695</v>
      </c>
      <c r="G141" s="347" t="s">
        <v>696</v>
      </c>
      <c r="H141" s="7">
        <v>500</v>
      </c>
      <c r="I141" s="7" t="s">
        <v>274</v>
      </c>
      <c r="J141" s="44">
        <v>3.86</v>
      </c>
      <c r="K141" s="65">
        <v>1930</v>
      </c>
      <c r="L141" s="85">
        <f>H141*J141</f>
        <v>1930</v>
      </c>
      <c r="M141" s="45" t="s">
        <v>1409</v>
      </c>
      <c r="N141" s="73" t="s">
        <v>551</v>
      </c>
      <c r="O141" s="26" t="s">
        <v>697</v>
      </c>
      <c r="P141" s="38">
        <v>44561</v>
      </c>
      <c r="Q141" s="39">
        <v>1930</v>
      </c>
      <c r="R141" s="82">
        <f t="shared" si="24"/>
        <v>2123</v>
      </c>
      <c r="S141" s="275"/>
      <c r="T141" s="11"/>
      <c r="U141" s="4">
        <v>2</v>
      </c>
      <c r="V141" s="32"/>
      <c r="W141" s="27" t="s">
        <v>1841</v>
      </c>
      <c r="X141" s="27"/>
    </row>
    <row r="142" spans="1:24" ht="60" hidden="1" customHeight="1" x14ac:dyDescent="0.25">
      <c r="A142" s="18">
        <v>140</v>
      </c>
      <c r="B142" s="259"/>
      <c r="C142" s="240" t="s">
        <v>699</v>
      </c>
      <c r="D142" s="33" t="s">
        <v>700</v>
      </c>
      <c r="E142" s="18" t="s">
        <v>206</v>
      </c>
      <c r="F142" s="30" t="s">
        <v>207</v>
      </c>
      <c r="G142" s="347" t="s">
        <v>208</v>
      </c>
      <c r="H142" s="7">
        <v>17647</v>
      </c>
      <c r="I142" s="7" t="s">
        <v>560</v>
      </c>
      <c r="J142" s="44">
        <v>1.7000000000000001E-2</v>
      </c>
      <c r="K142" s="65">
        <v>300</v>
      </c>
      <c r="L142" s="85">
        <v>1.7000000000000001E-2</v>
      </c>
      <c r="M142" s="45" t="s">
        <v>1409</v>
      </c>
      <c r="N142" s="73" t="s">
        <v>551</v>
      </c>
      <c r="O142" s="26" t="s">
        <v>701</v>
      </c>
      <c r="P142" s="38">
        <v>44561</v>
      </c>
      <c r="Q142" s="39">
        <v>300</v>
      </c>
      <c r="R142" s="11">
        <f t="shared" si="24"/>
        <v>330</v>
      </c>
      <c r="S142" s="275"/>
      <c r="T142" s="11"/>
      <c r="U142" s="4">
        <v>2</v>
      </c>
      <c r="V142" s="32"/>
      <c r="W142" s="27" t="s">
        <v>1841</v>
      </c>
      <c r="X142" s="27"/>
    </row>
    <row r="143" spans="1:24" ht="60" hidden="1" customHeight="1" x14ac:dyDescent="0.25">
      <c r="A143" s="18">
        <v>141</v>
      </c>
      <c r="B143" s="259"/>
      <c r="C143" s="240" t="s">
        <v>1815</v>
      </c>
      <c r="D143" s="33" t="s">
        <v>702</v>
      </c>
      <c r="E143" s="140" t="s">
        <v>284</v>
      </c>
      <c r="F143" s="35" t="s">
        <v>285</v>
      </c>
      <c r="G143" s="347" t="s">
        <v>286</v>
      </c>
      <c r="H143" s="7">
        <v>600</v>
      </c>
      <c r="I143" s="7" t="s">
        <v>251</v>
      </c>
      <c r="J143" s="44">
        <v>0.1052</v>
      </c>
      <c r="K143" s="65">
        <f>H143*J143</f>
        <v>63.120000000000005</v>
      </c>
      <c r="L143" s="85">
        <f>J143</f>
        <v>0.1052</v>
      </c>
      <c r="M143" s="45" t="s">
        <v>1409</v>
      </c>
      <c r="N143" s="73" t="s">
        <v>551</v>
      </c>
      <c r="O143" s="26" t="s">
        <v>703</v>
      </c>
      <c r="P143" s="38">
        <v>44561</v>
      </c>
      <c r="Q143" s="39">
        <v>93.12</v>
      </c>
      <c r="R143" s="11">
        <f t="shared" si="24"/>
        <v>102.432</v>
      </c>
      <c r="S143" s="275"/>
      <c r="T143" s="167" t="s">
        <v>1049</v>
      </c>
      <c r="U143" s="4">
        <v>6</v>
      </c>
      <c r="V143" s="32"/>
      <c r="W143" s="27" t="s">
        <v>1841</v>
      </c>
      <c r="X143" s="27"/>
    </row>
    <row r="144" spans="1:24" ht="60" hidden="1" customHeight="1" x14ac:dyDescent="0.25">
      <c r="A144" s="18">
        <v>142</v>
      </c>
      <c r="B144" s="259"/>
      <c r="C144" s="240" t="s">
        <v>684</v>
      </c>
      <c r="D144" s="33" t="s">
        <v>685</v>
      </c>
      <c r="E144" s="18" t="s">
        <v>206</v>
      </c>
      <c r="F144" s="30" t="s">
        <v>207</v>
      </c>
      <c r="G144" s="304" t="s">
        <v>208</v>
      </c>
      <c r="H144" s="7">
        <v>12000</v>
      </c>
      <c r="I144" s="7" t="s">
        <v>560</v>
      </c>
      <c r="J144" s="44">
        <v>1.0000000000000001E-5</v>
      </c>
      <c r="K144" s="65">
        <f>H144*J144</f>
        <v>0.12000000000000001</v>
      </c>
      <c r="L144" s="85">
        <f>J144</f>
        <v>1.0000000000000001E-5</v>
      </c>
      <c r="M144" s="45" t="s">
        <v>1409</v>
      </c>
      <c r="N144" s="73" t="s">
        <v>551</v>
      </c>
      <c r="O144" s="26" t="s">
        <v>683</v>
      </c>
      <c r="P144" s="38">
        <v>46022</v>
      </c>
      <c r="Q144" s="39">
        <v>10</v>
      </c>
      <c r="R144" s="11">
        <f t="shared" si="24"/>
        <v>11</v>
      </c>
      <c r="S144" s="275"/>
      <c r="T144" s="11" t="s">
        <v>686</v>
      </c>
      <c r="U144" s="4">
        <v>14</v>
      </c>
      <c r="V144" s="32"/>
      <c r="W144" s="27" t="s">
        <v>1841</v>
      </c>
      <c r="X144" s="27" t="s">
        <v>468</v>
      </c>
    </row>
    <row r="145" spans="1:24" ht="60" hidden="1" customHeight="1" x14ac:dyDescent="0.25">
      <c r="A145" s="18">
        <v>143</v>
      </c>
      <c r="B145" s="259"/>
      <c r="C145" s="240" t="s">
        <v>710</v>
      </c>
      <c r="D145" s="33" t="s">
        <v>709</v>
      </c>
      <c r="E145" s="34" t="s">
        <v>3036</v>
      </c>
      <c r="F145" s="35" t="s">
        <v>555</v>
      </c>
      <c r="G145" s="304" t="s">
        <v>554</v>
      </c>
      <c r="H145" s="7">
        <v>30000</v>
      </c>
      <c r="I145" s="7" t="s">
        <v>560</v>
      </c>
      <c r="J145" s="44">
        <v>0.3</v>
      </c>
      <c r="K145" s="65">
        <f>H145*J145</f>
        <v>9000</v>
      </c>
      <c r="L145" s="85">
        <f>J145</f>
        <v>0.3</v>
      </c>
      <c r="N145" s="73" t="s">
        <v>551</v>
      </c>
      <c r="O145" s="26" t="s">
        <v>711</v>
      </c>
      <c r="P145" s="38">
        <v>44561</v>
      </c>
      <c r="Q145" s="39">
        <f>K145</f>
        <v>9000</v>
      </c>
      <c r="R145" s="11">
        <f t="shared" si="24"/>
        <v>9900</v>
      </c>
      <c r="S145" s="275"/>
      <c r="T145" s="11" t="s">
        <v>867</v>
      </c>
      <c r="U145" s="4">
        <v>3</v>
      </c>
      <c r="V145" s="32"/>
      <c r="W145" s="27" t="s">
        <v>1841</v>
      </c>
      <c r="X145" s="27" t="s">
        <v>712</v>
      </c>
    </row>
    <row r="146" spans="1:24" ht="60" hidden="1" customHeight="1" x14ac:dyDescent="0.25">
      <c r="A146" s="18">
        <v>144</v>
      </c>
      <c r="B146" s="259"/>
      <c r="C146" s="240" t="s">
        <v>713</v>
      </c>
      <c r="D146" s="33" t="s">
        <v>714</v>
      </c>
      <c r="E146" s="34" t="s">
        <v>176</v>
      </c>
      <c r="F146" s="35" t="s">
        <v>177</v>
      </c>
      <c r="G146" s="304" t="s">
        <v>178</v>
      </c>
      <c r="H146" s="7">
        <v>19000</v>
      </c>
      <c r="I146" s="7" t="s">
        <v>560</v>
      </c>
      <c r="J146" s="44">
        <v>0.96199999999999997</v>
      </c>
      <c r="K146" s="65">
        <f>H146*J146</f>
        <v>18278</v>
      </c>
      <c r="L146" s="85">
        <f>J146</f>
        <v>0.96199999999999997</v>
      </c>
      <c r="M146" s="45" t="s">
        <v>1409</v>
      </c>
      <c r="N146" s="73"/>
      <c r="O146" s="31" t="s">
        <v>817</v>
      </c>
      <c r="P146" s="38">
        <v>44926</v>
      </c>
      <c r="Q146" s="39">
        <f>K146</f>
        <v>18278</v>
      </c>
      <c r="R146" s="11">
        <f>(Q146*0.1)*Q146</f>
        <v>33408528.400000002</v>
      </c>
      <c r="S146" s="275"/>
      <c r="T146" s="11"/>
      <c r="U146" s="4">
        <v>14</v>
      </c>
      <c r="V146" s="32"/>
      <c r="W146" s="27" t="s">
        <v>1841</v>
      </c>
      <c r="X146" s="27" t="s">
        <v>468</v>
      </c>
    </row>
    <row r="147" spans="1:24" ht="60" hidden="1" customHeight="1" x14ac:dyDescent="0.25">
      <c r="A147" s="18">
        <v>145</v>
      </c>
      <c r="B147" s="259"/>
      <c r="C147" s="240" t="s">
        <v>715</v>
      </c>
      <c r="D147" s="33" t="s">
        <v>612</v>
      </c>
      <c r="E147" s="140" t="s">
        <v>2</v>
      </c>
      <c r="F147" s="141" t="s">
        <v>66</v>
      </c>
      <c r="G147" s="304" t="s">
        <v>68</v>
      </c>
      <c r="H147" s="7">
        <v>30</v>
      </c>
      <c r="I147" s="7" t="s">
        <v>274</v>
      </c>
      <c r="J147" s="44">
        <v>2981.7392</v>
      </c>
      <c r="K147" s="65">
        <f t="shared" ref="K147:K170" si="25">H147*J147</f>
        <v>89452.176000000007</v>
      </c>
      <c r="L147" s="85">
        <f t="shared" ref="L147:L170" si="26">J147</f>
        <v>2981.7392</v>
      </c>
      <c r="M147" s="45" t="s">
        <v>1409</v>
      </c>
      <c r="N147" s="73" t="s">
        <v>551</v>
      </c>
      <c r="O147" s="31" t="s">
        <v>716</v>
      </c>
      <c r="P147" s="38">
        <v>44592</v>
      </c>
      <c r="Q147" s="39">
        <f t="shared" ref="Q147:Q156" si="27">K147</f>
        <v>89452.176000000007</v>
      </c>
      <c r="R147" s="11">
        <f t="shared" ref="R147:R156" si="28">(Q147*0.1)+Q147</f>
        <v>98397.39360000001</v>
      </c>
      <c r="S147" s="275"/>
      <c r="T147" s="239" t="s">
        <v>2087</v>
      </c>
      <c r="U147" s="4">
        <v>3</v>
      </c>
      <c r="V147" s="32"/>
      <c r="W147" s="27" t="s">
        <v>1841</v>
      </c>
      <c r="X147" s="27" t="s">
        <v>468</v>
      </c>
    </row>
    <row r="148" spans="1:24" ht="60" hidden="1" customHeight="1" x14ac:dyDescent="0.25">
      <c r="A148" s="18">
        <v>146</v>
      </c>
      <c r="B148" s="259"/>
      <c r="C148" s="240" t="s">
        <v>1189</v>
      </c>
      <c r="D148" s="33" t="s">
        <v>717</v>
      </c>
      <c r="E148" s="34" t="s">
        <v>3036</v>
      </c>
      <c r="F148" s="35" t="s">
        <v>555</v>
      </c>
      <c r="G148" s="304" t="s">
        <v>554</v>
      </c>
      <c r="H148" s="7" t="s">
        <v>1190</v>
      </c>
      <c r="I148" s="7" t="s">
        <v>274</v>
      </c>
      <c r="J148" s="44" t="s">
        <v>1191</v>
      </c>
      <c r="K148" s="65">
        <v>66674.324999999997</v>
      </c>
      <c r="L148" s="85" t="str">
        <f t="shared" si="26"/>
        <v>88,8991
13,51771</v>
      </c>
      <c r="M148" s="45" t="s">
        <v>1409</v>
      </c>
      <c r="N148" s="73" t="s">
        <v>551</v>
      </c>
      <c r="O148" s="31" t="s">
        <v>718</v>
      </c>
      <c r="P148" s="38">
        <v>44926</v>
      </c>
      <c r="Q148" s="39">
        <f t="shared" si="27"/>
        <v>66674.324999999997</v>
      </c>
      <c r="R148" s="11">
        <f t="shared" si="28"/>
        <v>73341.757499999992</v>
      </c>
      <c r="S148" s="275"/>
      <c r="T148" s="68" t="s">
        <v>1192</v>
      </c>
      <c r="U148" s="4">
        <v>14</v>
      </c>
      <c r="V148" s="32"/>
      <c r="W148" s="27" t="s">
        <v>1841</v>
      </c>
      <c r="X148" s="27" t="s">
        <v>468</v>
      </c>
    </row>
    <row r="149" spans="1:24" ht="60" hidden="1" customHeight="1" x14ac:dyDescent="0.25">
      <c r="A149" s="18">
        <v>147</v>
      </c>
      <c r="B149" s="259"/>
      <c r="C149" s="240" t="s">
        <v>719</v>
      </c>
      <c r="D149" s="33" t="s">
        <v>720</v>
      </c>
      <c r="E149" s="34" t="s">
        <v>721</v>
      </c>
      <c r="F149" s="35" t="s">
        <v>770</v>
      </c>
      <c r="G149" s="304" t="s">
        <v>771</v>
      </c>
      <c r="H149" s="7">
        <v>766</v>
      </c>
      <c r="I149" s="7" t="s">
        <v>274</v>
      </c>
      <c r="J149" s="44">
        <v>277.95999999999998</v>
      </c>
      <c r="K149" s="65">
        <f t="shared" si="25"/>
        <v>212917.36</v>
      </c>
      <c r="L149" s="85">
        <f t="shared" si="26"/>
        <v>277.95999999999998</v>
      </c>
      <c r="M149" s="45" t="s">
        <v>1409</v>
      </c>
      <c r="N149" s="73" t="s">
        <v>551</v>
      </c>
      <c r="O149" s="31" t="s">
        <v>722</v>
      </c>
      <c r="P149" s="38">
        <v>44592</v>
      </c>
      <c r="Q149" s="39">
        <f t="shared" si="27"/>
        <v>212917.36</v>
      </c>
      <c r="R149" s="11">
        <f t="shared" si="28"/>
        <v>234209.09599999999</v>
      </c>
      <c r="S149" s="275"/>
      <c r="T149" s="11"/>
      <c r="U149" s="4">
        <v>3</v>
      </c>
      <c r="V149" s="32"/>
      <c r="W149" s="27" t="s">
        <v>1841</v>
      </c>
      <c r="X149" s="27" t="s">
        <v>468</v>
      </c>
    </row>
    <row r="150" spans="1:24" ht="60" hidden="1" customHeight="1" x14ac:dyDescent="0.25">
      <c r="A150" s="18">
        <v>148</v>
      </c>
      <c r="B150" s="259"/>
      <c r="C150" s="240" t="s">
        <v>723</v>
      </c>
      <c r="D150" s="33" t="s">
        <v>724</v>
      </c>
      <c r="E150" s="34" t="s">
        <v>725</v>
      </c>
      <c r="F150" s="35" t="s">
        <v>397</v>
      </c>
      <c r="G150" s="304" t="s">
        <v>772</v>
      </c>
      <c r="H150" s="7">
        <v>450</v>
      </c>
      <c r="I150" s="7" t="s">
        <v>274</v>
      </c>
      <c r="J150" s="44">
        <v>28.9</v>
      </c>
      <c r="K150" s="65">
        <f t="shared" si="25"/>
        <v>13005</v>
      </c>
      <c r="L150" s="85">
        <f t="shared" si="26"/>
        <v>28.9</v>
      </c>
      <c r="M150" s="45" t="s">
        <v>1409</v>
      </c>
      <c r="N150" s="73" t="s">
        <v>551</v>
      </c>
      <c r="O150" s="31" t="s">
        <v>726</v>
      </c>
      <c r="P150" s="38">
        <v>44926</v>
      </c>
      <c r="Q150" s="39">
        <f t="shared" si="27"/>
        <v>13005</v>
      </c>
      <c r="R150" s="11">
        <f t="shared" si="28"/>
        <v>14305.5</v>
      </c>
      <c r="S150" s="275"/>
      <c r="T150" s="11"/>
      <c r="U150" s="4">
        <v>14</v>
      </c>
      <c r="V150" s="32"/>
      <c r="W150" s="27" t="s">
        <v>1841</v>
      </c>
      <c r="X150" s="27" t="s">
        <v>468</v>
      </c>
    </row>
    <row r="151" spans="1:24" ht="60" hidden="1" customHeight="1" x14ac:dyDescent="0.25">
      <c r="A151" s="18">
        <v>149</v>
      </c>
      <c r="B151" s="259"/>
      <c r="C151" s="240" t="s">
        <v>727</v>
      </c>
      <c r="D151" s="33" t="s">
        <v>728</v>
      </c>
      <c r="E151" s="34" t="s">
        <v>725</v>
      </c>
      <c r="F151" s="35" t="s">
        <v>397</v>
      </c>
      <c r="G151" s="313" t="s">
        <v>772</v>
      </c>
      <c r="H151" s="7">
        <v>3150</v>
      </c>
      <c r="I151" s="7" t="s">
        <v>274</v>
      </c>
      <c r="J151" s="44">
        <v>1.377</v>
      </c>
      <c r="K151" s="65">
        <f t="shared" si="25"/>
        <v>4337.55</v>
      </c>
      <c r="L151" s="85">
        <f t="shared" si="26"/>
        <v>1.377</v>
      </c>
      <c r="M151" s="45" t="s">
        <v>1409</v>
      </c>
      <c r="N151" s="73" t="s">
        <v>551</v>
      </c>
      <c r="O151" s="31" t="s">
        <v>729</v>
      </c>
      <c r="P151" s="38">
        <v>44926</v>
      </c>
      <c r="Q151" s="39">
        <f t="shared" si="27"/>
        <v>4337.55</v>
      </c>
      <c r="R151" s="11">
        <f t="shared" si="28"/>
        <v>4771.3050000000003</v>
      </c>
      <c r="S151" s="275"/>
      <c r="T151" s="11"/>
      <c r="U151" s="4">
        <v>14</v>
      </c>
      <c r="V151" s="32"/>
      <c r="W151" s="27" t="s">
        <v>1841</v>
      </c>
      <c r="X151" s="27" t="s">
        <v>468</v>
      </c>
    </row>
    <row r="152" spans="1:24" ht="60" hidden="1" customHeight="1" x14ac:dyDescent="0.25">
      <c r="A152" s="18">
        <v>150</v>
      </c>
      <c r="B152" s="259"/>
      <c r="C152" s="240" t="s">
        <v>730</v>
      </c>
      <c r="D152" s="33" t="s">
        <v>731</v>
      </c>
      <c r="E152" s="34" t="s">
        <v>732</v>
      </c>
      <c r="F152" s="35" t="s">
        <v>773</v>
      </c>
      <c r="G152" s="394" t="s">
        <v>3730</v>
      </c>
      <c r="H152" s="7">
        <v>900</v>
      </c>
      <c r="I152" s="7" t="s">
        <v>274</v>
      </c>
      <c r="J152" s="44">
        <v>7.1</v>
      </c>
      <c r="K152" s="65">
        <f t="shared" si="25"/>
        <v>6390</v>
      </c>
      <c r="L152" s="85">
        <f t="shared" si="26"/>
        <v>7.1</v>
      </c>
      <c r="M152" s="45" t="s">
        <v>1409</v>
      </c>
      <c r="N152" s="73" t="s">
        <v>551</v>
      </c>
      <c r="O152" s="31" t="s">
        <v>733</v>
      </c>
      <c r="P152" s="38">
        <v>44926</v>
      </c>
      <c r="Q152" s="39">
        <f t="shared" si="27"/>
        <v>6390</v>
      </c>
      <c r="R152" s="11">
        <f t="shared" si="28"/>
        <v>7029</v>
      </c>
      <c r="S152" s="275"/>
      <c r="T152" s="11"/>
      <c r="U152" s="4">
        <v>14</v>
      </c>
      <c r="V152" s="32"/>
      <c r="W152" s="27" t="s">
        <v>1841</v>
      </c>
      <c r="X152" s="27" t="s">
        <v>468</v>
      </c>
    </row>
    <row r="153" spans="1:24" ht="60" hidden="1" customHeight="1" x14ac:dyDescent="0.25">
      <c r="A153" s="18">
        <v>151</v>
      </c>
      <c r="B153" s="259"/>
      <c r="C153" s="238" t="s">
        <v>734</v>
      </c>
      <c r="D153" s="33" t="s">
        <v>595</v>
      </c>
      <c r="E153" s="34" t="s">
        <v>14</v>
      </c>
      <c r="F153" s="153" t="s">
        <v>78</v>
      </c>
      <c r="G153" s="304" t="s">
        <v>79</v>
      </c>
      <c r="H153" s="7">
        <v>354</v>
      </c>
      <c r="I153" s="7" t="s">
        <v>274</v>
      </c>
      <c r="J153" s="44">
        <v>601.19000000000005</v>
      </c>
      <c r="K153" s="65">
        <f t="shared" si="25"/>
        <v>212821.26</v>
      </c>
      <c r="L153" s="85">
        <f t="shared" si="26"/>
        <v>601.19000000000005</v>
      </c>
      <c r="M153" s="45" t="s">
        <v>1409</v>
      </c>
      <c r="N153" s="73" t="s">
        <v>551</v>
      </c>
      <c r="O153" s="31" t="s">
        <v>735</v>
      </c>
      <c r="P153" s="38">
        <v>44592</v>
      </c>
      <c r="Q153" s="39">
        <f t="shared" si="27"/>
        <v>212821.26</v>
      </c>
      <c r="R153" s="11">
        <f t="shared" si="28"/>
        <v>234103.386</v>
      </c>
      <c r="S153" s="275"/>
      <c r="T153" s="11"/>
      <c r="U153" s="4">
        <v>3</v>
      </c>
      <c r="V153" s="32"/>
      <c r="W153" s="27" t="s">
        <v>1841</v>
      </c>
      <c r="X153" s="27" t="s">
        <v>468</v>
      </c>
    </row>
    <row r="154" spans="1:24" ht="60" hidden="1" customHeight="1" x14ac:dyDescent="0.25">
      <c r="A154" s="18">
        <v>152</v>
      </c>
      <c r="B154" s="259"/>
      <c r="C154" s="240" t="s">
        <v>736</v>
      </c>
      <c r="D154" s="33" t="s">
        <v>737</v>
      </c>
      <c r="E154" s="34" t="s">
        <v>732</v>
      </c>
      <c r="F154" s="35" t="s">
        <v>773</v>
      </c>
      <c r="G154" s="394" t="s">
        <v>3730</v>
      </c>
      <c r="H154" s="7">
        <v>700</v>
      </c>
      <c r="I154" s="7" t="s">
        <v>274</v>
      </c>
      <c r="J154" s="44">
        <v>166.31800000000001</v>
      </c>
      <c r="K154" s="65">
        <f t="shared" si="25"/>
        <v>116422.6</v>
      </c>
      <c r="L154" s="85">
        <f t="shared" si="26"/>
        <v>166.31800000000001</v>
      </c>
      <c r="M154" s="45" t="s">
        <v>1409</v>
      </c>
      <c r="N154" s="73" t="s">
        <v>551</v>
      </c>
      <c r="O154" s="31" t="s">
        <v>738</v>
      </c>
      <c r="P154" s="38">
        <v>44926</v>
      </c>
      <c r="Q154" s="39">
        <f t="shared" si="27"/>
        <v>116422.6</v>
      </c>
      <c r="R154" s="11">
        <f t="shared" si="28"/>
        <v>128064.86000000002</v>
      </c>
      <c r="S154" s="275"/>
      <c r="T154" s="11"/>
      <c r="U154" s="4">
        <v>14</v>
      </c>
      <c r="V154" s="32"/>
      <c r="W154" s="27" t="s">
        <v>1841</v>
      </c>
      <c r="X154" s="27" t="s">
        <v>468</v>
      </c>
    </row>
    <row r="155" spans="1:24" ht="78" hidden="1" customHeight="1" x14ac:dyDescent="0.25">
      <c r="A155" s="18">
        <v>153</v>
      </c>
      <c r="B155" s="259"/>
      <c r="C155" s="240" t="s">
        <v>739</v>
      </c>
      <c r="D155" s="33" t="s">
        <v>740</v>
      </c>
      <c r="E155" s="34" t="s">
        <v>315</v>
      </c>
      <c r="F155" s="35" t="s">
        <v>774</v>
      </c>
      <c r="G155" s="304" t="s">
        <v>351</v>
      </c>
      <c r="H155" s="7">
        <v>249</v>
      </c>
      <c r="I155" s="7" t="s">
        <v>274</v>
      </c>
      <c r="J155" s="44">
        <v>129.97749999999999</v>
      </c>
      <c r="K155" s="65">
        <f t="shared" si="25"/>
        <v>32364.397499999999</v>
      </c>
      <c r="L155" s="85">
        <f t="shared" si="26"/>
        <v>129.97749999999999</v>
      </c>
      <c r="M155" s="45" t="s">
        <v>1829</v>
      </c>
      <c r="N155" s="73" t="s">
        <v>551</v>
      </c>
      <c r="O155" s="26" t="s">
        <v>744</v>
      </c>
      <c r="P155" s="38">
        <v>44592</v>
      </c>
      <c r="Q155" s="39">
        <f t="shared" si="27"/>
        <v>32364.397499999999</v>
      </c>
      <c r="R155" s="11">
        <f t="shared" si="28"/>
        <v>35600.837249999997</v>
      </c>
      <c r="S155" s="275"/>
      <c r="T155" s="239" t="s">
        <v>2100</v>
      </c>
      <c r="U155" s="4">
        <v>3</v>
      </c>
      <c r="V155" s="32"/>
      <c r="W155" s="27" t="s">
        <v>1841</v>
      </c>
      <c r="X155" s="27" t="s">
        <v>745</v>
      </c>
    </row>
    <row r="156" spans="1:24" ht="60" hidden="1" customHeight="1" x14ac:dyDescent="0.25">
      <c r="A156" s="18">
        <v>154</v>
      </c>
      <c r="B156" s="259"/>
      <c r="C156" s="240" t="s">
        <v>741</v>
      </c>
      <c r="D156" s="33" t="s">
        <v>742</v>
      </c>
      <c r="E156" s="34" t="s">
        <v>721</v>
      </c>
      <c r="F156" s="35" t="s">
        <v>770</v>
      </c>
      <c r="G156" s="304" t="s">
        <v>771</v>
      </c>
      <c r="H156" s="7">
        <v>1249</v>
      </c>
      <c r="I156" s="7" t="s">
        <v>274</v>
      </c>
      <c r="J156" s="44">
        <v>170.44614999999999</v>
      </c>
      <c r="K156" s="65">
        <f t="shared" si="25"/>
        <v>212887.24135</v>
      </c>
      <c r="L156" s="85">
        <f t="shared" si="26"/>
        <v>170.44614999999999</v>
      </c>
      <c r="M156" s="45" t="s">
        <v>1829</v>
      </c>
      <c r="N156" s="73" t="s">
        <v>551</v>
      </c>
      <c r="O156" s="31" t="s">
        <v>743</v>
      </c>
      <c r="P156" s="38">
        <v>44592</v>
      </c>
      <c r="Q156" s="39">
        <f t="shared" si="27"/>
        <v>212887.24135</v>
      </c>
      <c r="R156" s="11">
        <f t="shared" si="28"/>
        <v>234175.96548499999</v>
      </c>
      <c r="S156" s="275"/>
      <c r="T156" s="11"/>
      <c r="U156" s="4">
        <v>3</v>
      </c>
      <c r="V156" s="32"/>
      <c r="W156" s="27" t="s">
        <v>1841</v>
      </c>
      <c r="X156" s="27" t="s">
        <v>745</v>
      </c>
    </row>
    <row r="157" spans="1:24" ht="60" hidden="1" customHeight="1" x14ac:dyDescent="0.25">
      <c r="A157" s="18">
        <v>155</v>
      </c>
      <c r="B157" s="259"/>
      <c r="C157" s="240" t="s">
        <v>747</v>
      </c>
      <c r="D157" s="33" t="s">
        <v>748</v>
      </c>
      <c r="E157" s="34" t="s">
        <v>287</v>
      </c>
      <c r="F157" s="35" t="s">
        <v>288</v>
      </c>
      <c r="G157" s="304" t="s">
        <v>289</v>
      </c>
      <c r="H157" s="7">
        <v>4</v>
      </c>
      <c r="I157" s="7" t="s">
        <v>251</v>
      </c>
      <c r="J157" s="44">
        <v>1484</v>
      </c>
      <c r="K157" s="65">
        <f t="shared" si="25"/>
        <v>5936</v>
      </c>
      <c r="L157" s="85">
        <f t="shared" si="26"/>
        <v>1484</v>
      </c>
      <c r="M157" s="45" t="s">
        <v>1409</v>
      </c>
      <c r="N157" s="73" t="s">
        <v>551</v>
      </c>
      <c r="O157" s="31" t="s">
        <v>746</v>
      </c>
      <c r="P157" s="38" t="s">
        <v>749</v>
      </c>
      <c r="Q157" s="39">
        <f>K157+20</f>
        <v>5956</v>
      </c>
      <c r="R157" s="11">
        <f t="shared" ref="R157:R171" si="29">(Q157*0.1)+Q157</f>
        <v>6551.6</v>
      </c>
      <c r="S157" s="275"/>
      <c r="T157" s="11" t="s">
        <v>753</v>
      </c>
      <c r="U157" s="4">
        <v>0</v>
      </c>
      <c r="V157" s="32"/>
      <c r="W157" s="27" t="s">
        <v>1841</v>
      </c>
      <c r="X157" s="27" t="s">
        <v>468</v>
      </c>
    </row>
    <row r="158" spans="1:24" ht="60" hidden="1" customHeight="1" x14ac:dyDescent="0.25">
      <c r="A158" s="18">
        <v>156</v>
      </c>
      <c r="B158" s="259"/>
      <c r="C158" s="240" t="s">
        <v>751</v>
      </c>
      <c r="D158" s="33" t="s">
        <v>752</v>
      </c>
      <c r="E158" s="34" t="s">
        <v>287</v>
      </c>
      <c r="F158" s="35" t="s">
        <v>288</v>
      </c>
      <c r="G158" s="304" t="s">
        <v>289</v>
      </c>
      <c r="H158" s="7">
        <v>10</v>
      </c>
      <c r="I158" s="7" t="s">
        <v>251</v>
      </c>
      <c r="J158" s="44">
        <v>12.54</v>
      </c>
      <c r="K158" s="65">
        <f t="shared" si="25"/>
        <v>125.39999999999999</v>
      </c>
      <c r="L158" s="85">
        <f t="shared" si="26"/>
        <v>12.54</v>
      </c>
      <c r="M158" s="45" t="s">
        <v>1409</v>
      </c>
      <c r="N158" s="73" t="s">
        <v>551</v>
      </c>
      <c r="O158" s="31" t="s">
        <v>750</v>
      </c>
      <c r="P158" s="38" t="s">
        <v>749</v>
      </c>
      <c r="Q158" s="39">
        <f>K158+20</f>
        <v>145.39999999999998</v>
      </c>
      <c r="R158" s="11">
        <f t="shared" si="29"/>
        <v>159.93999999999997</v>
      </c>
      <c r="S158" s="275"/>
      <c r="T158" s="11" t="s">
        <v>753</v>
      </c>
      <c r="U158" s="4">
        <v>0</v>
      </c>
      <c r="V158" s="32"/>
      <c r="W158" s="27" t="s">
        <v>1841</v>
      </c>
      <c r="X158" s="27" t="s">
        <v>468</v>
      </c>
    </row>
    <row r="159" spans="1:24" ht="60" hidden="1" customHeight="1" x14ac:dyDescent="0.25">
      <c r="A159" s="18">
        <v>157</v>
      </c>
      <c r="B159" s="259"/>
      <c r="C159" s="249" t="s">
        <v>754</v>
      </c>
      <c r="D159" s="33"/>
      <c r="E159" s="34" t="s">
        <v>135</v>
      </c>
      <c r="F159" s="35" t="s">
        <v>136</v>
      </c>
      <c r="G159" s="347" t="s">
        <v>137</v>
      </c>
      <c r="H159" s="7">
        <v>11000</v>
      </c>
      <c r="I159" s="7" t="s">
        <v>255</v>
      </c>
      <c r="J159" s="44">
        <v>7.0000000000000007E-2</v>
      </c>
      <c r="K159" s="65">
        <f t="shared" si="25"/>
        <v>770.00000000000011</v>
      </c>
      <c r="L159" s="85">
        <f t="shared" si="26"/>
        <v>7.0000000000000007E-2</v>
      </c>
      <c r="M159" s="45" t="s">
        <v>1409</v>
      </c>
      <c r="N159" s="73" t="s">
        <v>551</v>
      </c>
      <c r="O159" s="26" t="s">
        <v>755</v>
      </c>
      <c r="P159" s="38">
        <v>44926</v>
      </c>
      <c r="Q159" s="39">
        <f t="shared" ref="Q159:Q170" si="30">K159</f>
        <v>770.00000000000011</v>
      </c>
      <c r="R159" s="11">
        <f t="shared" si="29"/>
        <v>847.00000000000011</v>
      </c>
      <c r="S159" s="275">
        <v>323.39999999999998</v>
      </c>
      <c r="T159" s="11"/>
      <c r="U159" s="4">
        <v>13</v>
      </c>
      <c r="V159" s="32"/>
      <c r="W159" s="27" t="s">
        <v>1841</v>
      </c>
      <c r="X159" s="27"/>
    </row>
    <row r="160" spans="1:24" ht="60" hidden="1" customHeight="1" x14ac:dyDescent="0.25">
      <c r="A160" s="18">
        <v>158</v>
      </c>
      <c r="B160" s="259"/>
      <c r="C160" s="240" t="s">
        <v>756</v>
      </c>
      <c r="D160" s="33"/>
      <c r="E160" s="34" t="s">
        <v>1233</v>
      </c>
      <c r="F160" s="35" t="s">
        <v>1234</v>
      </c>
      <c r="G160" s="347" t="s">
        <v>1235</v>
      </c>
      <c r="H160" s="7">
        <v>900</v>
      </c>
      <c r="I160" s="7" t="s">
        <v>255</v>
      </c>
      <c r="J160" s="44">
        <v>0.46</v>
      </c>
      <c r="K160" s="65">
        <f t="shared" si="25"/>
        <v>414</v>
      </c>
      <c r="L160" s="85">
        <f t="shared" si="26"/>
        <v>0.46</v>
      </c>
      <c r="M160" s="45" t="s">
        <v>1409</v>
      </c>
      <c r="N160" s="73" t="s">
        <v>551</v>
      </c>
      <c r="O160" s="26" t="s">
        <v>757</v>
      </c>
      <c r="P160" s="38">
        <v>44926</v>
      </c>
      <c r="Q160" s="39">
        <f t="shared" si="30"/>
        <v>414</v>
      </c>
      <c r="R160" s="11">
        <f t="shared" si="29"/>
        <v>455.4</v>
      </c>
      <c r="S160" s="275"/>
      <c r="T160" s="11"/>
      <c r="U160" s="4">
        <v>13</v>
      </c>
      <c r="V160" s="32"/>
      <c r="W160" s="27" t="s">
        <v>1841</v>
      </c>
      <c r="X160" s="27"/>
    </row>
    <row r="161" spans="1:24" ht="60" hidden="1" customHeight="1" x14ac:dyDescent="0.25">
      <c r="A161" s="18">
        <v>159</v>
      </c>
      <c r="B161" s="259"/>
      <c r="C161" s="240" t="s">
        <v>758</v>
      </c>
      <c r="D161" s="33"/>
      <c r="E161" s="34" t="s">
        <v>190</v>
      </c>
      <c r="F161" s="35" t="s">
        <v>775</v>
      </c>
      <c r="G161" s="304" t="s">
        <v>192</v>
      </c>
      <c r="H161" s="7">
        <v>5400</v>
      </c>
      <c r="I161" s="7" t="s">
        <v>255</v>
      </c>
      <c r="J161" s="44">
        <v>0.9</v>
      </c>
      <c r="K161" s="65">
        <f t="shared" si="25"/>
        <v>4860</v>
      </c>
      <c r="L161" s="85">
        <f t="shared" si="26"/>
        <v>0.9</v>
      </c>
      <c r="M161" s="45" t="s">
        <v>1409</v>
      </c>
      <c r="N161" s="73" t="s">
        <v>551</v>
      </c>
      <c r="O161" s="26" t="s">
        <v>759</v>
      </c>
      <c r="P161" s="38">
        <v>44926</v>
      </c>
      <c r="Q161" s="39">
        <f t="shared" si="30"/>
        <v>4860</v>
      </c>
      <c r="R161" s="11">
        <f t="shared" si="29"/>
        <v>5346</v>
      </c>
      <c r="S161" s="275"/>
      <c r="T161" s="11" t="s">
        <v>760</v>
      </c>
      <c r="U161" s="4">
        <v>13</v>
      </c>
      <c r="V161" s="32"/>
      <c r="W161" s="27" t="s">
        <v>1841</v>
      </c>
      <c r="X161" s="27" t="s">
        <v>468</v>
      </c>
    </row>
    <row r="162" spans="1:24" ht="60" hidden="1" customHeight="1" x14ac:dyDescent="0.25">
      <c r="A162" s="18">
        <v>160</v>
      </c>
      <c r="B162" s="259"/>
      <c r="C162" s="240" t="s">
        <v>761</v>
      </c>
      <c r="D162" s="33"/>
      <c r="E162" s="34" t="s">
        <v>190</v>
      </c>
      <c r="F162" s="35" t="s">
        <v>775</v>
      </c>
      <c r="G162" s="304" t="s">
        <v>192</v>
      </c>
      <c r="H162" s="7">
        <v>2025</v>
      </c>
      <c r="I162" s="7" t="s">
        <v>560</v>
      </c>
      <c r="J162" s="44">
        <v>0.94399999999999995</v>
      </c>
      <c r="K162" s="65">
        <f t="shared" si="25"/>
        <v>1911.6</v>
      </c>
      <c r="L162" s="85">
        <f t="shared" si="26"/>
        <v>0.94399999999999995</v>
      </c>
      <c r="M162" s="45" t="s">
        <v>1409</v>
      </c>
      <c r="N162" s="73" t="s">
        <v>551</v>
      </c>
      <c r="O162" s="26" t="s">
        <v>762</v>
      </c>
      <c r="P162" s="38">
        <v>44926</v>
      </c>
      <c r="Q162" s="39">
        <f t="shared" si="30"/>
        <v>1911.6</v>
      </c>
      <c r="R162" s="11">
        <f t="shared" si="29"/>
        <v>2102.7599999999998</v>
      </c>
      <c r="S162" s="275"/>
      <c r="T162" s="11" t="s">
        <v>760</v>
      </c>
      <c r="U162" s="4">
        <v>13</v>
      </c>
      <c r="V162" s="32"/>
      <c r="W162" s="27" t="s">
        <v>1841</v>
      </c>
      <c r="X162" s="27" t="s">
        <v>468</v>
      </c>
    </row>
    <row r="163" spans="1:24" ht="60" hidden="1" customHeight="1" x14ac:dyDescent="0.25">
      <c r="A163" s="18">
        <v>161</v>
      </c>
      <c r="B163" s="259"/>
      <c r="C163" s="240" t="s">
        <v>763</v>
      </c>
      <c r="D163" s="33"/>
      <c r="E163" s="34" t="s">
        <v>764</v>
      </c>
      <c r="F163" s="35" t="s">
        <v>776</v>
      </c>
      <c r="G163" s="347" t="s">
        <v>777</v>
      </c>
      <c r="H163" s="7">
        <v>500</v>
      </c>
      <c r="I163" s="7" t="s">
        <v>560</v>
      </c>
      <c r="J163" s="44">
        <v>4.1817299999999999</v>
      </c>
      <c r="K163" s="65">
        <f t="shared" si="25"/>
        <v>2090.8649999999998</v>
      </c>
      <c r="L163" s="85">
        <f t="shared" si="26"/>
        <v>4.1817299999999999</v>
      </c>
      <c r="M163" s="45" t="s">
        <v>1409</v>
      </c>
      <c r="N163" s="73" t="s">
        <v>551</v>
      </c>
      <c r="O163" s="26" t="s">
        <v>765</v>
      </c>
      <c r="P163" s="38">
        <v>44592</v>
      </c>
      <c r="Q163" s="39">
        <f t="shared" si="30"/>
        <v>2090.8649999999998</v>
      </c>
      <c r="R163" s="11">
        <f t="shared" si="29"/>
        <v>2299.9514999999997</v>
      </c>
      <c r="S163" s="275"/>
      <c r="T163" s="11"/>
      <c r="U163" s="4">
        <v>3</v>
      </c>
      <c r="V163" s="32"/>
      <c r="W163" s="27" t="s">
        <v>1841</v>
      </c>
      <c r="X163" s="27"/>
    </row>
    <row r="164" spans="1:24" ht="60" hidden="1" customHeight="1" x14ac:dyDescent="0.25">
      <c r="A164" s="18">
        <v>162</v>
      </c>
      <c r="B164" s="259"/>
      <c r="C164" s="240" t="s">
        <v>766</v>
      </c>
      <c r="D164" s="33"/>
      <c r="E164" s="34" t="s">
        <v>1094</v>
      </c>
      <c r="F164" s="35" t="s">
        <v>778</v>
      </c>
      <c r="G164" s="347" t="s">
        <v>779</v>
      </c>
      <c r="H164" s="7">
        <v>6000</v>
      </c>
      <c r="I164" s="7" t="s">
        <v>560</v>
      </c>
      <c r="J164" s="44">
        <v>1.1200000000000001</v>
      </c>
      <c r="K164" s="65">
        <f t="shared" si="25"/>
        <v>6720.0000000000009</v>
      </c>
      <c r="L164" s="85">
        <f t="shared" si="26"/>
        <v>1.1200000000000001</v>
      </c>
      <c r="M164" s="45" t="s">
        <v>1409</v>
      </c>
      <c r="N164" s="73" t="s">
        <v>551</v>
      </c>
      <c r="O164" s="26" t="s">
        <v>767</v>
      </c>
      <c r="P164" s="38">
        <v>44926</v>
      </c>
      <c r="Q164" s="39">
        <f t="shared" si="30"/>
        <v>6720.0000000000009</v>
      </c>
      <c r="R164" s="11">
        <f t="shared" si="29"/>
        <v>7392.0000000000009</v>
      </c>
      <c r="S164" s="275"/>
      <c r="T164" s="11"/>
      <c r="U164" s="4">
        <v>14</v>
      </c>
      <c r="V164" s="32"/>
      <c r="W164" s="27" t="s">
        <v>1841</v>
      </c>
      <c r="X164" s="27"/>
    </row>
    <row r="165" spans="1:24" ht="60" hidden="1" customHeight="1" x14ac:dyDescent="0.25">
      <c r="A165" s="18">
        <v>163</v>
      </c>
      <c r="B165" s="259"/>
      <c r="C165" s="240" t="s">
        <v>768</v>
      </c>
      <c r="D165" s="33"/>
      <c r="E165" s="34" t="s">
        <v>287</v>
      </c>
      <c r="F165" s="35" t="s">
        <v>288</v>
      </c>
      <c r="G165" s="347" t="s">
        <v>289</v>
      </c>
      <c r="H165" s="7">
        <v>3600</v>
      </c>
      <c r="I165" s="7" t="s">
        <v>560</v>
      </c>
      <c r="J165" s="44">
        <v>0.16</v>
      </c>
      <c r="K165" s="65">
        <f t="shared" si="25"/>
        <v>576</v>
      </c>
      <c r="L165" s="85">
        <f t="shared" si="26"/>
        <v>0.16</v>
      </c>
      <c r="M165" s="45" t="s">
        <v>1409</v>
      </c>
      <c r="N165" s="73" t="s">
        <v>551</v>
      </c>
      <c r="O165" s="26" t="s">
        <v>769</v>
      </c>
      <c r="P165" s="38">
        <v>44926</v>
      </c>
      <c r="Q165" s="39">
        <f t="shared" si="30"/>
        <v>576</v>
      </c>
      <c r="R165" s="11">
        <f t="shared" si="29"/>
        <v>633.6</v>
      </c>
      <c r="S165" s="275"/>
      <c r="T165" s="11"/>
      <c r="U165" s="4">
        <v>14</v>
      </c>
      <c r="V165" s="32"/>
      <c r="W165" s="27" t="s">
        <v>1841</v>
      </c>
      <c r="X165" s="27"/>
    </row>
    <row r="166" spans="1:24" ht="60" hidden="1" customHeight="1" x14ac:dyDescent="0.25">
      <c r="A166" s="126">
        <v>164</v>
      </c>
      <c r="B166" s="259"/>
      <c r="C166" s="240" t="s">
        <v>781</v>
      </c>
      <c r="D166" s="33" t="s">
        <v>705</v>
      </c>
      <c r="E166" s="103" t="s">
        <v>312</v>
      </c>
      <c r="F166" s="35" t="s">
        <v>313</v>
      </c>
      <c r="G166" s="304" t="s">
        <v>345</v>
      </c>
      <c r="H166" s="7">
        <v>77</v>
      </c>
      <c r="I166" s="7" t="s">
        <v>560</v>
      </c>
      <c r="J166" s="44">
        <v>2753.54</v>
      </c>
      <c r="K166" s="65">
        <f t="shared" si="25"/>
        <v>212022.58</v>
      </c>
      <c r="L166" s="85">
        <f t="shared" si="26"/>
        <v>2753.54</v>
      </c>
      <c r="M166" s="40" t="s">
        <v>154</v>
      </c>
      <c r="N166" s="73" t="s">
        <v>551</v>
      </c>
      <c r="O166" s="31" t="s">
        <v>780</v>
      </c>
      <c r="P166" s="38">
        <v>44620</v>
      </c>
      <c r="Q166" s="39">
        <f t="shared" si="30"/>
        <v>212022.58</v>
      </c>
      <c r="R166" s="11">
        <f t="shared" si="29"/>
        <v>233224.83799999999</v>
      </c>
      <c r="S166" s="275"/>
      <c r="T166" s="102" t="s">
        <v>707</v>
      </c>
      <c r="U166" s="4">
        <v>4</v>
      </c>
      <c r="V166" s="32" t="s">
        <v>1052</v>
      </c>
      <c r="W166" s="27" t="s">
        <v>1844</v>
      </c>
      <c r="X166" s="27" t="s">
        <v>782</v>
      </c>
    </row>
    <row r="167" spans="1:24" ht="60" hidden="1" customHeight="1" x14ac:dyDescent="0.25">
      <c r="A167" s="126">
        <v>165</v>
      </c>
      <c r="B167" s="259"/>
      <c r="C167" s="240" t="s">
        <v>783</v>
      </c>
      <c r="D167" s="33" t="s">
        <v>1053</v>
      </c>
      <c r="E167" s="34" t="s">
        <v>784</v>
      </c>
      <c r="F167" s="35" t="s">
        <v>1065</v>
      </c>
      <c r="G167" s="304" t="s">
        <v>1066</v>
      </c>
      <c r="H167" s="7">
        <v>5700</v>
      </c>
      <c r="I167" s="7" t="s">
        <v>560</v>
      </c>
      <c r="J167" s="44">
        <v>0.27500000000000002</v>
      </c>
      <c r="K167" s="65">
        <f t="shared" si="25"/>
        <v>1567.5000000000002</v>
      </c>
      <c r="L167" s="85">
        <f t="shared" si="26"/>
        <v>0.27500000000000002</v>
      </c>
      <c r="M167" s="45" t="s">
        <v>1409</v>
      </c>
      <c r="N167" s="73" t="s">
        <v>551</v>
      </c>
      <c r="O167" s="31" t="s">
        <v>785</v>
      </c>
      <c r="P167" s="38">
        <v>44561</v>
      </c>
      <c r="Q167" s="39">
        <f t="shared" si="30"/>
        <v>1567.5000000000002</v>
      </c>
      <c r="R167" s="11">
        <f t="shared" si="29"/>
        <v>1724.2500000000002</v>
      </c>
      <c r="S167" s="275"/>
      <c r="T167" s="11"/>
      <c r="U167" s="4">
        <v>2</v>
      </c>
      <c r="V167" s="32"/>
      <c r="W167" s="27" t="s">
        <v>1844</v>
      </c>
      <c r="X167" s="27" t="s">
        <v>1054</v>
      </c>
    </row>
    <row r="168" spans="1:24" ht="60" hidden="1" customHeight="1" x14ac:dyDescent="0.25">
      <c r="A168" s="126">
        <v>166</v>
      </c>
      <c r="B168" s="259"/>
      <c r="C168" s="240" t="s">
        <v>787</v>
      </c>
      <c r="D168" s="33" t="s">
        <v>788</v>
      </c>
      <c r="E168" s="34" t="s">
        <v>312</v>
      </c>
      <c r="F168" s="35" t="s">
        <v>313</v>
      </c>
      <c r="G168" s="304" t="s">
        <v>345</v>
      </c>
      <c r="H168" s="7">
        <v>70</v>
      </c>
      <c r="I168" s="7" t="s">
        <v>274</v>
      </c>
      <c r="J168" s="44">
        <v>2853.71</v>
      </c>
      <c r="K168" s="65">
        <f t="shared" si="25"/>
        <v>199759.7</v>
      </c>
      <c r="L168" s="85">
        <f t="shared" si="26"/>
        <v>2853.71</v>
      </c>
      <c r="M168" s="40" t="s">
        <v>154</v>
      </c>
      <c r="N168" s="73" t="s">
        <v>551</v>
      </c>
      <c r="O168" s="31" t="s">
        <v>786</v>
      </c>
      <c r="P168" s="38">
        <v>44926</v>
      </c>
      <c r="Q168" s="39">
        <f t="shared" si="30"/>
        <v>199759.7</v>
      </c>
      <c r="R168" s="11">
        <f t="shared" si="29"/>
        <v>219735.67</v>
      </c>
      <c r="S168" s="275"/>
      <c r="T168" s="11"/>
      <c r="U168" s="4">
        <v>14</v>
      </c>
      <c r="V168" s="32" t="s">
        <v>1052</v>
      </c>
      <c r="W168" s="27" t="s">
        <v>1844</v>
      </c>
      <c r="X168" s="27" t="s">
        <v>789</v>
      </c>
    </row>
    <row r="169" spans="1:24" ht="60" hidden="1" customHeight="1" x14ac:dyDescent="0.25">
      <c r="A169" s="126">
        <v>167</v>
      </c>
      <c r="B169" s="259"/>
      <c r="C169" s="240" t="s">
        <v>790</v>
      </c>
      <c r="D169" s="33" t="s">
        <v>804</v>
      </c>
      <c r="E169" s="34" t="s">
        <v>206</v>
      </c>
      <c r="F169" s="30" t="s">
        <v>207</v>
      </c>
      <c r="G169" s="304" t="s">
        <v>208</v>
      </c>
      <c r="H169" s="7">
        <v>1400</v>
      </c>
      <c r="I169" s="7" t="s">
        <v>560</v>
      </c>
      <c r="J169" s="44">
        <v>1.9908999999999999</v>
      </c>
      <c r="K169" s="65">
        <f t="shared" si="25"/>
        <v>2787.2599999999998</v>
      </c>
      <c r="L169" s="85">
        <f t="shared" si="26"/>
        <v>1.9908999999999999</v>
      </c>
      <c r="M169" s="45" t="s">
        <v>1409</v>
      </c>
      <c r="N169" s="73" t="s">
        <v>551</v>
      </c>
      <c r="O169" s="31" t="s">
        <v>791</v>
      </c>
      <c r="P169" s="38">
        <v>44926</v>
      </c>
      <c r="Q169" s="39">
        <f t="shared" si="30"/>
        <v>2787.2599999999998</v>
      </c>
      <c r="R169" s="80">
        <f t="shared" si="29"/>
        <v>3065.9859999999999</v>
      </c>
      <c r="S169" s="275"/>
      <c r="T169" s="80"/>
      <c r="U169" s="4">
        <v>14</v>
      </c>
      <c r="V169" s="32"/>
      <c r="W169" s="27" t="s">
        <v>1844</v>
      </c>
      <c r="X169" s="79" t="s">
        <v>468</v>
      </c>
    </row>
    <row r="170" spans="1:24" ht="60" hidden="1" customHeight="1" x14ac:dyDescent="0.25">
      <c r="A170" s="126">
        <v>168</v>
      </c>
      <c r="B170" s="259"/>
      <c r="C170" s="240" t="s">
        <v>799</v>
      </c>
      <c r="D170" s="33" t="s">
        <v>803</v>
      </c>
      <c r="E170" s="34" t="s">
        <v>792</v>
      </c>
      <c r="F170" s="35" t="s">
        <v>1075</v>
      </c>
      <c r="G170" s="304" t="s">
        <v>1076</v>
      </c>
      <c r="H170" s="7">
        <v>50</v>
      </c>
      <c r="I170" s="7" t="s">
        <v>560</v>
      </c>
      <c r="J170" s="44">
        <v>66.599999999999994</v>
      </c>
      <c r="K170" s="65">
        <f t="shared" si="25"/>
        <v>3329.9999999999995</v>
      </c>
      <c r="L170" s="85">
        <f t="shared" si="26"/>
        <v>66.599999999999994</v>
      </c>
      <c r="M170" s="45" t="s">
        <v>1409</v>
      </c>
      <c r="N170" s="73" t="s">
        <v>551</v>
      </c>
      <c r="O170" s="31" t="s">
        <v>823</v>
      </c>
      <c r="P170" s="38">
        <v>44926</v>
      </c>
      <c r="Q170" s="39">
        <f t="shared" si="30"/>
        <v>3329.9999999999995</v>
      </c>
      <c r="R170" s="80">
        <f t="shared" si="29"/>
        <v>3662.9999999999995</v>
      </c>
      <c r="S170" s="275"/>
      <c r="T170" s="80"/>
      <c r="U170" s="4">
        <v>14</v>
      </c>
      <c r="V170" s="32"/>
      <c r="W170" s="27" t="s">
        <v>1844</v>
      </c>
      <c r="X170" s="27" t="s">
        <v>468</v>
      </c>
    </row>
    <row r="171" spans="1:24" ht="90.75" hidden="1" customHeight="1" x14ac:dyDescent="0.25">
      <c r="A171" s="126">
        <v>169</v>
      </c>
      <c r="B171" s="259"/>
      <c r="C171" s="240" t="s">
        <v>793</v>
      </c>
      <c r="D171" s="33" t="s">
        <v>805</v>
      </c>
      <c r="E171" s="34" t="s">
        <v>315</v>
      </c>
      <c r="F171" s="35" t="s">
        <v>774</v>
      </c>
      <c r="G171" s="304" t="s">
        <v>351</v>
      </c>
      <c r="H171" s="7" t="s">
        <v>794</v>
      </c>
      <c r="I171" s="7" t="s">
        <v>251</v>
      </c>
      <c r="J171" s="44" t="s">
        <v>795</v>
      </c>
      <c r="K171" s="65">
        <v>5870.88</v>
      </c>
      <c r="L171" s="86" t="s">
        <v>795</v>
      </c>
      <c r="M171" s="45" t="s">
        <v>1409</v>
      </c>
      <c r="N171" s="73" t="s">
        <v>551</v>
      </c>
      <c r="O171" s="26" t="s">
        <v>822</v>
      </c>
      <c r="P171" s="38">
        <v>44926</v>
      </c>
      <c r="Q171" s="39">
        <f t="shared" ref="Q171:Q180" si="31">K171</f>
        <v>5870.88</v>
      </c>
      <c r="R171" s="11">
        <f t="shared" si="29"/>
        <v>6457.9679999999998</v>
      </c>
      <c r="S171" s="275"/>
      <c r="T171" s="11"/>
      <c r="U171" s="4">
        <v>14</v>
      </c>
      <c r="V171" s="32"/>
      <c r="W171" s="27" t="s">
        <v>1844</v>
      </c>
      <c r="X171" s="27" t="s">
        <v>468</v>
      </c>
    </row>
    <row r="172" spans="1:24" ht="60" hidden="1" customHeight="1" x14ac:dyDescent="0.25">
      <c r="A172" s="126">
        <v>170</v>
      </c>
      <c r="B172" s="259"/>
      <c r="C172" s="240" t="s">
        <v>796</v>
      </c>
      <c r="D172" s="33" t="s">
        <v>800</v>
      </c>
      <c r="E172" s="140" t="s">
        <v>284</v>
      </c>
      <c r="F172" s="35" t="s">
        <v>285</v>
      </c>
      <c r="G172" s="304" t="s">
        <v>286</v>
      </c>
      <c r="H172" s="7">
        <v>12</v>
      </c>
      <c r="I172" s="7" t="s">
        <v>251</v>
      </c>
      <c r="J172" s="44">
        <v>22.26333</v>
      </c>
      <c r="K172" s="65">
        <f t="shared" ref="K172:K189" si="32">H172*J172</f>
        <v>267.15996000000001</v>
      </c>
      <c r="L172" s="85">
        <f t="shared" ref="L172:L187" si="33">J172</f>
        <v>22.26333</v>
      </c>
      <c r="M172" s="45" t="s">
        <v>1409</v>
      </c>
      <c r="N172" s="73" t="s">
        <v>551</v>
      </c>
      <c r="O172" s="26" t="s">
        <v>797</v>
      </c>
      <c r="P172" s="38">
        <v>44561</v>
      </c>
      <c r="Q172" s="39">
        <f t="shared" si="31"/>
        <v>267.15996000000001</v>
      </c>
      <c r="R172" s="11">
        <f>(Q172*0.1)+Q172+30</f>
        <v>323.87595600000003</v>
      </c>
      <c r="S172" s="275"/>
      <c r="T172" s="11" t="s">
        <v>801</v>
      </c>
      <c r="U172" s="4">
        <v>2</v>
      </c>
      <c r="V172" s="32"/>
      <c r="W172" s="27" t="s">
        <v>1844</v>
      </c>
      <c r="X172" s="27" t="s">
        <v>802</v>
      </c>
    </row>
    <row r="173" spans="1:24" ht="60" hidden="1" customHeight="1" x14ac:dyDescent="0.25">
      <c r="A173" s="126">
        <v>171</v>
      </c>
      <c r="B173" s="259"/>
      <c r="C173" s="240" t="s">
        <v>806</v>
      </c>
      <c r="D173" s="33" t="s">
        <v>807</v>
      </c>
      <c r="E173" s="34" t="s">
        <v>231</v>
      </c>
      <c r="F173" s="35" t="s">
        <v>232</v>
      </c>
      <c r="G173" s="304" t="s">
        <v>233</v>
      </c>
      <c r="H173" s="7">
        <v>1084</v>
      </c>
      <c r="I173" s="7" t="s">
        <v>560</v>
      </c>
      <c r="J173" s="44">
        <v>196.15</v>
      </c>
      <c r="K173" s="65">
        <f t="shared" si="32"/>
        <v>212626.6</v>
      </c>
      <c r="L173" s="85">
        <f t="shared" si="33"/>
        <v>196.15</v>
      </c>
      <c r="M173" s="45" t="s">
        <v>1409</v>
      </c>
      <c r="N173" s="73" t="s">
        <v>551</v>
      </c>
      <c r="O173" s="26" t="s">
        <v>798</v>
      </c>
      <c r="P173" s="38">
        <v>44926</v>
      </c>
      <c r="Q173" s="39">
        <f t="shared" si="31"/>
        <v>212626.6</v>
      </c>
      <c r="R173" s="11">
        <f>(Q173*0.1)+Q173+30</f>
        <v>233919.26</v>
      </c>
      <c r="S173" s="275"/>
      <c r="T173" s="11"/>
      <c r="U173" s="4">
        <v>14</v>
      </c>
      <c r="V173" s="32" t="s">
        <v>1052</v>
      </c>
      <c r="W173" s="27" t="s">
        <v>1844</v>
      </c>
      <c r="X173" s="27" t="s">
        <v>468</v>
      </c>
    </row>
    <row r="174" spans="1:24" ht="60" hidden="1" customHeight="1" x14ac:dyDescent="0.25">
      <c r="A174" s="126">
        <v>172</v>
      </c>
      <c r="B174" s="259"/>
      <c r="C174" s="240" t="s">
        <v>808</v>
      </c>
      <c r="D174" s="33" t="s">
        <v>809</v>
      </c>
      <c r="E174" s="152" t="s">
        <v>110</v>
      </c>
      <c r="F174" s="153" t="s">
        <v>1805</v>
      </c>
      <c r="G174" s="304" t="s">
        <v>111</v>
      </c>
      <c r="H174" s="7">
        <v>360</v>
      </c>
      <c r="I174" s="7" t="s">
        <v>251</v>
      </c>
      <c r="J174" s="44">
        <v>90</v>
      </c>
      <c r="K174" s="65">
        <f t="shared" si="32"/>
        <v>32400</v>
      </c>
      <c r="L174" s="85">
        <f t="shared" si="33"/>
        <v>90</v>
      </c>
      <c r="M174" s="45" t="s">
        <v>1409</v>
      </c>
      <c r="N174" s="73" t="s">
        <v>551</v>
      </c>
      <c r="O174" s="26" t="s">
        <v>810</v>
      </c>
      <c r="P174" s="38">
        <v>44926</v>
      </c>
      <c r="Q174" s="39">
        <f t="shared" si="31"/>
        <v>32400</v>
      </c>
      <c r="R174" s="11">
        <f t="shared" ref="R174:R224" si="34">(Q174*0.1)+Q174</f>
        <v>35640</v>
      </c>
      <c r="S174" s="275"/>
      <c r="T174" s="11"/>
      <c r="U174" s="4">
        <v>14</v>
      </c>
      <c r="V174" s="32"/>
      <c r="W174" s="27" t="s">
        <v>1844</v>
      </c>
      <c r="X174" s="27" t="s">
        <v>468</v>
      </c>
    </row>
    <row r="175" spans="1:24" ht="60" hidden="1" customHeight="1" x14ac:dyDescent="0.25">
      <c r="A175" s="126">
        <v>173</v>
      </c>
      <c r="B175" s="259"/>
      <c r="C175" s="238" t="s">
        <v>811</v>
      </c>
      <c r="D175" s="33" t="s">
        <v>812</v>
      </c>
      <c r="E175" s="34" t="s">
        <v>200</v>
      </c>
      <c r="F175" s="30" t="s">
        <v>199</v>
      </c>
      <c r="G175" s="304" t="s">
        <v>100</v>
      </c>
      <c r="H175" s="7">
        <v>2600</v>
      </c>
      <c r="I175" s="7" t="s">
        <v>846</v>
      </c>
      <c r="J175" s="44">
        <v>13.333299999999999</v>
      </c>
      <c r="K175" s="65">
        <f t="shared" si="32"/>
        <v>34666.58</v>
      </c>
      <c r="L175" s="85">
        <f t="shared" si="33"/>
        <v>13.333299999999999</v>
      </c>
      <c r="M175" s="45" t="s">
        <v>1409</v>
      </c>
      <c r="N175" s="73" t="s">
        <v>551</v>
      </c>
      <c r="O175" s="26" t="s">
        <v>813</v>
      </c>
      <c r="P175" s="38">
        <v>44742</v>
      </c>
      <c r="Q175" s="39">
        <f t="shared" si="31"/>
        <v>34666.58</v>
      </c>
      <c r="R175" s="81">
        <f t="shared" si="34"/>
        <v>38133.238000000005</v>
      </c>
      <c r="S175" s="275"/>
      <c r="T175" s="11"/>
      <c r="U175" s="4">
        <v>6</v>
      </c>
      <c r="V175" s="32"/>
      <c r="W175" s="27" t="s">
        <v>1844</v>
      </c>
      <c r="X175" s="27" t="s">
        <v>814</v>
      </c>
    </row>
    <row r="176" spans="1:24" ht="60" hidden="1" customHeight="1" x14ac:dyDescent="0.25">
      <c r="A176" s="126">
        <v>174</v>
      </c>
      <c r="B176" s="259"/>
      <c r="C176" s="240" t="s">
        <v>2993</v>
      </c>
      <c r="D176" s="33" t="s">
        <v>820</v>
      </c>
      <c r="E176" s="34" t="s">
        <v>821</v>
      </c>
      <c r="F176" s="153" t="s">
        <v>72</v>
      </c>
      <c r="G176" s="347" t="s">
        <v>73</v>
      </c>
      <c r="H176" s="7">
        <v>441</v>
      </c>
      <c r="I176" s="7" t="s">
        <v>560</v>
      </c>
      <c r="J176" s="44">
        <v>90.44</v>
      </c>
      <c r="K176" s="65">
        <f t="shared" si="32"/>
        <v>39884.04</v>
      </c>
      <c r="L176" s="85">
        <f t="shared" si="33"/>
        <v>90.44</v>
      </c>
      <c r="M176" s="45" t="s">
        <v>1409</v>
      </c>
      <c r="N176" s="73" t="s">
        <v>551</v>
      </c>
      <c r="O176" s="26" t="s">
        <v>819</v>
      </c>
      <c r="P176" s="38">
        <v>44926</v>
      </c>
      <c r="Q176" s="39">
        <f t="shared" si="31"/>
        <v>39884.04</v>
      </c>
      <c r="R176" s="92">
        <f t="shared" si="34"/>
        <v>43872.444000000003</v>
      </c>
      <c r="S176" s="275"/>
      <c r="T176" s="239" t="s">
        <v>2087</v>
      </c>
      <c r="U176" s="4">
        <v>14</v>
      </c>
      <c r="V176" s="32"/>
      <c r="W176" s="27" t="s">
        <v>1844</v>
      </c>
      <c r="X176" s="27"/>
    </row>
    <row r="177" spans="1:24" ht="60" hidden="1" customHeight="1" x14ac:dyDescent="0.25">
      <c r="A177" s="126">
        <v>175</v>
      </c>
      <c r="B177" s="259"/>
      <c r="C177" s="240" t="s">
        <v>824</v>
      </c>
      <c r="D177" s="33" t="s">
        <v>825</v>
      </c>
      <c r="E177" s="34" t="s">
        <v>826</v>
      </c>
      <c r="F177" s="35" t="s">
        <v>1080</v>
      </c>
      <c r="G177" s="304" t="s">
        <v>1081</v>
      </c>
      <c r="H177" s="7">
        <v>16</v>
      </c>
      <c r="I177" s="7" t="s">
        <v>255</v>
      </c>
      <c r="J177" s="44">
        <v>627</v>
      </c>
      <c r="K177" s="65">
        <f t="shared" si="32"/>
        <v>10032</v>
      </c>
      <c r="L177" s="85">
        <f t="shared" si="33"/>
        <v>627</v>
      </c>
      <c r="M177" s="45" t="s">
        <v>1409</v>
      </c>
      <c r="N177" s="73" t="s">
        <v>551</v>
      </c>
      <c r="O177" s="26" t="s">
        <v>827</v>
      </c>
      <c r="P177" s="38">
        <v>44926</v>
      </c>
      <c r="Q177" s="39">
        <f t="shared" si="31"/>
        <v>10032</v>
      </c>
      <c r="R177" s="93">
        <f t="shared" si="34"/>
        <v>11035.2</v>
      </c>
      <c r="S177" s="275"/>
      <c r="T177" s="11" t="s">
        <v>828</v>
      </c>
      <c r="U177" s="4">
        <v>14</v>
      </c>
      <c r="V177" s="32"/>
      <c r="W177" s="27" t="s">
        <v>1844</v>
      </c>
      <c r="X177" s="27" t="s">
        <v>468</v>
      </c>
    </row>
    <row r="178" spans="1:24" ht="60" hidden="1" customHeight="1" x14ac:dyDescent="0.25">
      <c r="A178" s="126">
        <v>176</v>
      </c>
      <c r="B178" s="259"/>
      <c r="C178" s="240" t="s">
        <v>830</v>
      </c>
      <c r="D178" s="33" t="s">
        <v>831</v>
      </c>
      <c r="E178" s="34" t="s">
        <v>176</v>
      </c>
      <c r="F178" s="35" t="s">
        <v>177</v>
      </c>
      <c r="G178" s="304" t="s">
        <v>178</v>
      </c>
      <c r="H178" s="7">
        <v>45</v>
      </c>
      <c r="I178" s="7" t="s">
        <v>560</v>
      </c>
      <c r="J178" s="44">
        <v>75.900000000000006</v>
      </c>
      <c r="K178" s="65">
        <f t="shared" si="32"/>
        <v>3415.5000000000005</v>
      </c>
      <c r="L178" s="85">
        <f t="shared" si="33"/>
        <v>75.900000000000006</v>
      </c>
      <c r="M178" s="45" t="s">
        <v>1829</v>
      </c>
      <c r="N178" s="73" t="s">
        <v>551</v>
      </c>
      <c r="O178" s="26" t="s">
        <v>829</v>
      </c>
      <c r="P178" s="38">
        <v>44926</v>
      </c>
      <c r="Q178" s="39">
        <f t="shared" si="31"/>
        <v>3415.5000000000005</v>
      </c>
      <c r="R178" s="11">
        <f t="shared" si="34"/>
        <v>3757.0500000000006</v>
      </c>
      <c r="S178" s="275"/>
      <c r="T178" s="239" t="s">
        <v>2087</v>
      </c>
      <c r="U178" s="4">
        <v>14</v>
      </c>
      <c r="V178" s="32"/>
      <c r="W178" s="27" t="s">
        <v>1844</v>
      </c>
      <c r="X178" s="27" t="s">
        <v>832</v>
      </c>
    </row>
    <row r="179" spans="1:24" ht="60" hidden="1" customHeight="1" x14ac:dyDescent="0.25">
      <c r="A179" s="126">
        <v>177</v>
      </c>
      <c r="B179" s="259"/>
      <c r="C179" s="240" t="s">
        <v>833</v>
      </c>
      <c r="D179" s="33"/>
      <c r="E179" s="34" t="s">
        <v>834</v>
      </c>
      <c r="F179" s="35" t="s">
        <v>835</v>
      </c>
      <c r="G179" s="347" t="s">
        <v>836</v>
      </c>
      <c r="H179" s="7">
        <v>462</v>
      </c>
      <c r="I179" s="7" t="s">
        <v>251</v>
      </c>
      <c r="J179" s="44">
        <v>461</v>
      </c>
      <c r="K179" s="65">
        <f t="shared" si="32"/>
        <v>212982</v>
      </c>
      <c r="L179" s="85">
        <f t="shared" si="33"/>
        <v>461</v>
      </c>
      <c r="M179" s="45" t="s">
        <v>1409</v>
      </c>
      <c r="N179" s="73" t="s">
        <v>551</v>
      </c>
      <c r="O179" s="26" t="s">
        <v>837</v>
      </c>
      <c r="P179" s="38">
        <v>44926</v>
      </c>
      <c r="Q179" s="39">
        <f t="shared" si="31"/>
        <v>212982</v>
      </c>
      <c r="R179" s="11">
        <f t="shared" si="34"/>
        <v>234280.2</v>
      </c>
      <c r="S179" s="275"/>
      <c r="T179" s="11" t="s">
        <v>1055</v>
      </c>
      <c r="U179" s="4">
        <v>14</v>
      </c>
      <c r="V179" s="32" t="s">
        <v>1052</v>
      </c>
      <c r="W179" s="27" t="s">
        <v>1844</v>
      </c>
      <c r="X179" s="27"/>
    </row>
    <row r="180" spans="1:24" ht="60" hidden="1" customHeight="1" x14ac:dyDescent="0.25">
      <c r="A180" s="126">
        <v>178</v>
      </c>
      <c r="B180" s="259"/>
      <c r="C180" s="240" t="s">
        <v>839</v>
      </c>
      <c r="D180" s="33" t="s">
        <v>705</v>
      </c>
      <c r="E180" s="103" t="s">
        <v>312</v>
      </c>
      <c r="F180" s="35" t="s">
        <v>313</v>
      </c>
      <c r="G180" s="304" t="s">
        <v>345</v>
      </c>
      <c r="H180" s="7">
        <v>31</v>
      </c>
      <c r="I180" s="7" t="s">
        <v>560</v>
      </c>
      <c r="J180" s="44">
        <v>6883.85</v>
      </c>
      <c r="K180" s="65">
        <f t="shared" si="32"/>
        <v>213399.35</v>
      </c>
      <c r="L180" s="85">
        <f t="shared" si="33"/>
        <v>6883.85</v>
      </c>
      <c r="M180" s="40" t="s">
        <v>154</v>
      </c>
      <c r="N180" s="73" t="s">
        <v>551</v>
      </c>
      <c r="O180" s="26" t="s">
        <v>838</v>
      </c>
      <c r="P180" s="38">
        <v>44651</v>
      </c>
      <c r="Q180" s="39">
        <f t="shared" si="31"/>
        <v>213399.35</v>
      </c>
      <c r="R180" s="11">
        <f t="shared" si="34"/>
        <v>234739.285</v>
      </c>
      <c r="S180" s="275"/>
      <c r="T180" s="102" t="s">
        <v>707</v>
      </c>
      <c r="U180" s="4">
        <v>4</v>
      </c>
      <c r="V180" s="32" t="s">
        <v>1052</v>
      </c>
      <c r="W180" s="27" t="s">
        <v>1844</v>
      </c>
      <c r="X180" s="27" t="s">
        <v>840</v>
      </c>
    </row>
    <row r="181" spans="1:24" ht="60" hidden="1" customHeight="1" x14ac:dyDescent="0.25">
      <c r="A181" s="126">
        <v>179</v>
      </c>
      <c r="B181" s="259"/>
      <c r="C181" s="240" t="s">
        <v>842</v>
      </c>
      <c r="D181" s="33"/>
      <c r="E181" s="34" t="s">
        <v>925</v>
      </c>
      <c r="F181" s="35" t="s">
        <v>926</v>
      </c>
      <c r="G181" s="347" t="s">
        <v>927</v>
      </c>
      <c r="H181" s="7">
        <v>12000</v>
      </c>
      <c r="I181" s="7" t="s">
        <v>560</v>
      </c>
      <c r="J181" s="44">
        <v>1.59995</v>
      </c>
      <c r="K181" s="65">
        <f t="shared" si="32"/>
        <v>19199.400000000001</v>
      </c>
      <c r="L181" s="85">
        <f t="shared" si="33"/>
        <v>1.59995</v>
      </c>
      <c r="M181" s="45" t="s">
        <v>1409</v>
      </c>
      <c r="N181" s="73" t="s">
        <v>551</v>
      </c>
      <c r="O181" s="26" t="s">
        <v>841</v>
      </c>
      <c r="P181" s="38">
        <v>44712</v>
      </c>
      <c r="Q181" s="39">
        <f t="shared" ref="Q181:Q188" si="35">K181</f>
        <v>19199.400000000001</v>
      </c>
      <c r="R181" s="94">
        <f t="shared" si="34"/>
        <v>21119.34</v>
      </c>
      <c r="S181" s="275"/>
      <c r="T181" s="11"/>
      <c r="U181" s="4">
        <v>6</v>
      </c>
      <c r="V181" s="32"/>
      <c r="W181" s="27" t="s">
        <v>1844</v>
      </c>
      <c r="X181" s="27"/>
    </row>
    <row r="182" spans="1:24" ht="60" hidden="1" customHeight="1" x14ac:dyDescent="0.25">
      <c r="A182" s="126">
        <v>180</v>
      </c>
      <c r="B182" s="259"/>
      <c r="C182" s="240" t="s">
        <v>843</v>
      </c>
      <c r="D182" s="33"/>
      <c r="E182" s="34" t="s">
        <v>49</v>
      </c>
      <c r="F182" s="35" t="s">
        <v>88</v>
      </c>
      <c r="G182" s="347" t="s">
        <v>928</v>
      </c>
      <c r="H182" s="7">
        <v>6000</v>
      </c>
      <c r="I182" s="7" t="s">
        <v>560</v>
      </c>
      <c r="J182" s="44">
        <v>19.53</v>
      </c>
      <c r="K182" s="65">
        <f t="shared" si="32"/>
        <v>117180</v>
      </c>
      <c r="L182" s="85">
        <f t="shared" si="33"/>
        <v>19.53</v>
      </c>
      <c r="M182" s="45" t="s">
        <v>1409</v>
      </c>
      <c r="N182" s="73" t="s">
        <v>551</v>
      </c>
      <c r="O182" s="26" t="s">
        <v>929</v>
      </c>
      <c r="P182" s="38">
        <v>44926</v>
      </c>
      <c r="Q182" s="39">
        <f t="shared" si="35"/>
        <v>117180</v>
      </c>
      <c r="R182" s="94">
        <f t="shared" si="34"/>
        <v>128898</v>
      </c>
      <c r="S182" s="275"/>
      <c r="T182" s="11"/>
      <c r="U182" s="4">
        <v>13</v>
      </c>
      <c r="V182" s="32" t="s">
        <v>1052</v>
      </c>
      <c r="W182" s="27" t="s">
        <v>1844</v>
      </c>
      <c r="X182" s="27"/>
    </row>
    <row r="183" spans="1:24" ht="60" hidden="1" customHeight="1" x14ac:dyDescent="0.25">
      <c r="A183" s="126">
        <v>181</v>
      </c>
      <c r="B183" s="259"/>
      <c r="C183" s="240" t="s">
        <v>844</v>
      </c>
      <c r="D183" s="33" t="s">
        <v>930</v>
      </c>
      <c r="E183" s="34" t="s">
        <v>931</v>
      </c>
      <c r="F183" s="35" t="s">
        <v>932</v>
      </c>
      <c r="G183" s="422" t="s">
        <v>933</v>
      </c>
      <c r="H183" s="7">
        <v>300</v>
      </c>
      <c r="I183" s="7" t="s">
        <v>560</v>
      </c>
      <c r="J183" s="44">
        <v>5.32</v>
      </c>
      <c r="K183" s="65">
        <f t="shared" si="32"/>
        <v>1596</v>
      </c>
      <c r="L183" s="85">
        <f t="shared" si="33"/>
        <v>5.32</v>
      </c>
      <c r="M183" s="45" t="s">
        <v>1409</v>
      </c>
      <c r="N183" s="73" t="s">
        <v>551</v>
      </c>
      <c r="O183" s="26" t="s">
        <v>934</v>
      </c>
      <c r="P183" s="38">
        <v>44926</v>
      </c>
      <c r="Q183" s="39">
        <f t="shared" si="35"/>
        <v>1596</v>
      </c>
      <c r="R183" s="94">
        <f t="shared" si="34"/>
        <v>1755.6</v>
      </c>
      <c r="S183" s="275"/>
      <c r="T183" s="11"/>
      <c r="U183" s="4">
        <v>13</v>
      </c>
      <c r="V183" s="32"/>
      <c r="W183" s="27" t="s">
        <v>1844</v>
      </c>
      <c r="X183" s="27" t="s">
        <v>1051</v>
      </c>
    </row>
    <row r="184" spans="1:24" ht="60" hidden="1" customHeight="1" x14ac:dyDescent="0.25">
      <c r="A184" s="126">
        <v>182</v>
      </c>
      <c r="B184" s="259"/>
      <c r="C184" s="240" t="s">
        <v>845</v>
      </c>
      <c r="D184" s="33" t="s">
        <v>705</v>
      </c>
      <c r="E184" s="103" t="s">
        <v>312</v>
      </c>
      <c r="F184" s="35" t="s">
        <v>313</v>
      </c>
      <c r="G184" s="304" t="s">
        <v>345</v>
      </c>
      <c r="H184" s="7">
        <v>44</v>
      </c>
      <c r="I184" s="7" t="s">
        <v>560</v>
      </c>
      <c r="J184" s="44">
        <v>4818.7</v>
      </c>
      <c r="K184" s="65">
        <f t="shared" si="32"/>
        <v>212022.8</v>
      </c>
      <c r="L184" s="85">
        <f t="shared" si="33"/>
        <v>4818.7</v>
      </c>
      <c r="M184" s="40" t="s">
        <v>154</v>
      </c>
      <c r="N184" s="73" t="s">
        <v>551</v>
      </c>
      <c r="O184" s="26" t="s">
        <v>955</v>
      </c>
      <c r="P184" s="38">
        <v>44651</v>
      </c>
      <c r="Q184" s="39">
        <f t="shared" si="35"/>
        <v>212022.8</v>
      </c>
      <c r="R184" s="94">
        <f t="shared" si="34"/>
        <v>233225.08</v>
      </c>
      <c r="S184" s="275"/>
      <c r="T184" s="102" t="s">
        <v>707</v>
      </c>
      <c r="U184" s="4">
        <v>4</v>
      </c>
      <c r="V184" s="32" t="s">
        <v>1052</v>
      </c>
      <c r="W184" s="27" t="s">
        <v>1844</v>
      </c>
      <c r="X184" s="27" t="s">
        <v>956</v>
      </c>
    </row>
    <row r="185" spans="1:24" ht="60" hidden="1" customHeight="1" x14ac:dyDescent="0.25">
      <c r="A185" s="18">
        <v>183</v>
      </c>
      <c r="B185" s="259"/>
      <c r="C185" s="238" t="s">
        <v>848</v>
      </c>
      <c r="D185" s="33" t="s">
        <v>935</v>
      </c>
      <c r="E185" s="59" t="s">
        <v>184</v>
      </c>
      <c r="F185" s="58" t="s">
        <v>185</v>
      </c>
      <c r="G185" s="304" t="s">
        <v>186</v>
      </c>
      <c r="H185" s="7">
        <v>8000</v>
      </c>
      <c r="I185" s="7" t="s">
        <v>560</v>
      </c>
      <c r="J185" s="44">
        <v>1.25</v>
      </c>
      <c r="K185" s="65">
        <f t="shared" si="32"/>
        <v>10000</v>
      </c>
      <c r="L185" s="85">
        <f t="shared" si="33"/>
        <v>1.25</v>
      </c>
      <c r="M185" s="45" t="s">
        <v>1409</v>
      </c>
      <c r="N185" s="73" t="s">
        <v>551</v>
      </c>
      <c r="O185" s="26" t="s">
        <v>847</v>
      </c>
      <c r="P185" s="38">
        <v>44561</v>
      </c>
      <c r="Q185" s="39">
        <f t="shared" si="35"/>
        <v>10000</v>
      </c>
      <c r="R185" s="94">
        <f t="shared" si="34"/>
        <v>11000</v>
      </c>
      <c r="S185" s="275"/>
      <c r="T185" s="11"/>
      <c r="U185" s="4">
        <v>3</v>
      </c>
      <c r="V185" s="32"/>
      <c r="W185" s="27" t="s">
        <v>3500</v>
      </c>
      <c r="X185" s="27" t="s">
        <v>1056</v>
      </c>
    </row>
    <row r="186" spans="1:24" ht="60" hidden="1" customHeight="1" x14ac:dyDescent="0.25">
      <c r="A186" s="126">
        <v>184</v>
      </c>
      <c r="B186" s="259"/>
      <c r="C186" s="240" t="s">
        <v>849</v>
      </c>
      <c r="D186" s="33" t="s">
        <v>1057</v>
      </c>
      <c r="E186" s="34" t="s">
        <v>176</v>
      </c>
      <c r="F186" s="35" t="s">
        <v>177</v>
      </c>
      <c r="G186" s="304" t="s">
        <v>178</v>
      </c>
      <c r="H186" s="7">
        <v>15</v>
      </c>
      <c r="I186" s="7" t="s">
        <v>560</v>
      </c>
      <c r="J186" s="44">
        <v>85</v>
      </c>
      <c r="K186" s="65">
        <f t="shared" si="32"/>
        <v>1275</v>
      </c>
      <c r="L186" s="85">
        <f t="shared" si="33"/>
        <v>85</v>
      </c>
      <c r="M186" s="45" t="s">
        <v>1409</v>
      </c>
      <c r="N186" s="73" t="s">
        <v>551</v>
      </c>
      <c r="O186" s="26" t="s">
        <v>850</v>
      </c>
      <c r="P186" s="38">
        <v>44926</v>
      </c>
      <c r="Q186" s="39">
        <f t="shared" si="35"/>
        <v>1275</v>
      </c>
      <c r="R186" s="94">
        <f t="shared" si="34"/>
        <v>1402.5</v>
      </c>
      <c r="S186" s="275"/>
      <c r="T186" s="11"/>
      <c r="U186" s="4">
        <v>13</v>
      </c>
      <c r="V186" s="32"/>
      <c r="W186" s="27" t="s">
        <v>1844</v>
      </c>
      <c r="X186" s="27" t="s">
        <v>851</v>
      </c>
    </row>
    <row r="187" spans="1:24" ht="60" hidden="1" customHeight="1" x14ac:dyDescent="0.25">
      <c r="A187" s="126">
        <v>185</v>
      </c>
      <c r="B187" s="259"/>
      <c r="C187" s="240" t="s">
        <v>852</v>
      </c>
      <c r="D187" s="33" t="s">
        <v>936</v>
      </c>
      <c r="E187" s="34" t="s">
        <v>937</v>
      </c>
      <c r="F187" s="35" t="s">
        <v>939</v>
      </c>
      <c r="G187" s="347" t="s">
        <v>938</v>
      </c>
      <c r="H187" s="7">
        <v>700</v>
      </c>
      <c r="I187" s="7" t="s">
        <v>560</v>
      </c>
      <c r="J187" s="44">
        <v>0.5</v>
      </c>
      <c r="K187" s="65">
        <f t="shared" si="32"/>
        <v>350</v>
      </c>
      <c r="L187" s="85">
        <f t="shared" si="33"/>
        <v>0.5</v>
      </c>
      <c r="M187" s="45" t="s">
        <v>1409</v>
      </c>
      <c r="N187" s="73" t="s">
        <v>551</v>
      </c>
      <c r="O187" s="26" t="s">
        <v>853</v>
      </c>
      <c r="P187" s="38">
        <v>44926</v>
      </c>
      <c r="Q187" s="39">
        <f t="shared" si="35"/>
        <v>350</v>
      </c>
      <c r="R187" s="94">
        <f t="shared" si="34"/>
        <v>385</v>
      </c>
      <c r="S187" s="275"/>
      <c r="T187" s="11"/>
      <c r="U187" s="4">
        <v>13</v>
      </c>
      <c r="V187" s="32" t="s">
        <v>1052</v>
      </c>
      <c r="W187" s="27" t="s">
        <v>1844</v>
      </c>
      <c r="X187" s="27"/>
    </row>
    <row r="188" spans="1:24" ht="60" hidden="1" customHeight="1" x14ac:dyDescent="0.25">
      <c r="A188" s="126">
        <v>186</v>
      </c>
      <c r="B188" s="259"/>
      <c r="C188" s="240" t="s">
        <v>854</v>
      </c>
      <c r="D188" s="33" t="s">
        <v>855</v>
      </c>
      <c r="E188" s="99" t="s">
        <v>19</v>
      </c>
      <c r="F188" s="100" t="s">
        <v>82</v>
      </c>
      <c r="G188" s="347" t="s">
        <v>83</v>
      </c>
      <c r="H188" s="7">
        <v>140</v>
      </c>
      <c r="I188" s="7" t="s">
        <v>560</v>
      </c>
      <c r="J188" s="44">
        <v>1162.79</v>
      </c>
      <c r="K188" s="65">
        <f t="shared" si="32"/>
        <v>162790.6</v>
      </c>
      <c r="L188" s="85">
        <f>J188</f>
        <v>1162.79</v>
      </c>
      <c r="M188" s="45" t="s">
        <v>1409</v>
      </c>
      <c r="N188" s="73" t="s">
        <v>856</v>
      </c>
      <c r="O188" s="31" t="s">
        <v>1058</v>
      </c>
      <c r="P188" s="38">
        <v>44926</v>
      </c>
      <c r="Q188" s="39">
        <f t="shared" si="35"/>
        <v>162790.6</v>
      </c>
      <c r="R188" s="94">
        <f t="shared" si="34"/>
        <v>179069.66</v>
      </c>
      <c r="S188" s="275"/>
      <c r="T188" s="239" t="s">
        <v>2087</v>
      </c>
      <c r="U188" s="4">
        <v>13</v>
      </c>
      <c r="V188" s="32"/>
      <c r="W188" s="27" t="s">
        <v>1844</v>
      </c>
      <c r="X188" s="27"/>
    </row>
    <row r="189" spans="1:24" ht="60" hidden="1" customHeight="1" x14ac:dyDescent="0.25">
      <c r="A189" s="156">
        <v>187</v>
      </c>
      <c r="B189" s="359"/>
      <c r="C189" s="240" t="s">
        <v>881</v>
      </c>
      <c r="D189" s="51"/>
      <c r="E189" s="53" t="s">
        <v>944</v>
      </c>
      <c r="F189" s="35" t="s">
        <v>2826</v>
      </c>
      <c r="G189" s="312" t="s">
        <v>2827</v>
      </c>
      <c r="H189" s="51">
        <v>6</v>
      </c>
      <c r="I189" s="51" t="s">
        <v>274</v>
      </c>
      <c r="J189" s="114">
        <v>363.88</v>
      </c>
      <c r="K189" s="115">
        <f t="shared" si="32"/>
        <v>2183.2799999999997</v>
      </c>
      <c r="L189" s="89">
        <f>J189</f>
        <v>363.88</v>
      </c>
      <c r="M189" s="45" t="s">
        <v>1409</v>
      </c>
      <c r="N189" s="116" t="s">
        <v>551</v>
      </c>
      <c r="O189" s="117" t="s">
        <v>882</v>
      </c>
      <c r="P189" s="56">
        <v>44926</v>
      </c>
      <c r="Q189" s="57"/>
      <c r="R189" s="111"/>
      <c r="S189" s="275"/>
      <c r="T189" s="243" t="s">
        <v>2098</v>
      </c>
      <c r="U189" s="118">
        <v>13</v>
      </c>
      <c r="V189" s="119"/>
      <c r="W189" s="27" t="s">
        <v>1844</v>
      </c>
      <c r="X189" s="120" t="s">
        <v>888</v>
      </c>
    </row>
    <row r="190" spans="1:24" ht="60" hidden="1" customHeight="1" x14ac:dyDescent="0.25">
      <c r="A190" s="126">
        <v>188</v>
      </c>
      <c r="B190" s="259"/>
      <c r="C190" s="240" t="s">
        <v>876</v>
      </c>
      <c r="D190" s="33"/>
      <c r="E190" s="34" t="s">
        <v>231</v>
      </c>
      <c r="F190" s="35" t="s">
        <v>232</v>
      </c>
      <c r="G190" s="347" t="s">
        <v>233</v>
      </c>
      <c r="H190" s="7">
        <v>951</v>
      </c>
      <c r="I190" s="7" t="s">
        <v>560</v>
      </c>
      <c r="J190" s="44">
        <v>111.07</v>
      </c>
      <c r="K190" s="65">
        <v>105627.57</v>
      </c>
      <c r="L190" s="85">
        <v>111.07</v>
      </c>
      <c r="M190" s="45" t="s">
        <v>1409</v>
      </c>
      <c r="N190" s="73" t="s">
        <v>551</v>
      </c>
      <c r="O190" s="26" t="s">
        <v>877</v>
      </c>
      <c r="P190" s="38">
        <v>44742</v>
      </c>
      <c r="Q190" s="39">
        <f t="shared" ref="Q190:Q197" si="36">K190</f>
        <v>105627.57</v>
      </c>
      <c r="R190" s="111">
        <f t="shared" si="34"/>
        <v>116190.327</v>
      </c>
      <c r="S190" s="275"/>
      <c r="T190" s="239" t="s">
        <v>2087</v>
      </c>
      <c r="U190" s="4">
        <v>13</v>
      </c>
      <c r="V190" s="32" t="s">
        <v>1052</v>
      </c>
      <c r="W190" s="27" t="s">
        <v>1844</v>
      </c>
      <c r="X190" s="27"/>
    </row>
    <row r="191" spans="1:24" ht="60" hidden="1" customHeight="1" x14ac:dyDescent="0.25">
      <c r="A191" s="126">
        <v>189</v>
      </c>
      <c r="B191" s="259"/>
      <c r="C191" s="240" t="s">
        <v>878</v>
      </c>
      <c r="D191" s="33"/>
      <c r="E191" s="34" t="s">
        <v>231</v>
      </c>
      <c r="F191" s="35" t="s">
        <v>232</v>
      </c>
      <c r="G191" s="347" t="s">
        <v>233</v>
      </c>
      <c r="H191" s="7">
        <v>70</v>
      </c>
      <c r="I191" s="7" t="s">
        <v>560</v>
      </c>
      <c r="J191" s="44">
        <v>222.01</v>
      </c>
      <c r="K191" s="65">
        <v>15540.7</v>
      </c>
      <c r="L191" s="85">
        <v>222.01</v>
      </c>
      <c r="M191" s="45" t="s">
        <v>1409</v>
      </c>
      <c r="N191" s="73" t="s">
        <v>551</v>
      </c>
      <c r="O191" s="26" t="s">
        <v>1806</v>
      </c>
      <c r="P191" s="38">
        <v>44742</v>
      </c>
      <c r="Q191" s="39">
        <f t="shared" si="36"/>
        <v>15540.7</v>
      </c>
      <c r="R191" s="11">
        <f t="shared" si="34"/>
        <v>17094.77</v>
      </c>
      <c r="S191" s="275"/>
      <c r="T191" s="239" t="s">
        <v>2087</v>
      </c>
      <c r="U191" s="4">
        <v>13</v>
      </c>
      <c r="V191" s="32"/>
      <c r="W191" s="27" t="s">
        <v>1844</v>
      </c>
      <c r="X191" s="27"/>
    </row>
    <row r="192" spans="1:24" ht="60" hidden="1" customHeight="1" x14ac:dyDescent="0.25">
      <c r="A192" s="126">
        <v>190</v>
      </c>
      <c r="B192" s="259"/>
      <c r="C192" s="240" t="s">
        <v>880</v>
      </c>
      <c r="D192" s="33" t="s">
        <v>940</v>
      </c>
      <c r="E192" s="34" t="s">
        <v>941</v>
      </c>
      <c r="F192" s="35" t="s">
        <v>942</v>
      </c>
      <c r="G192" s="347" t="s">
        <v>943</v>
      </c>
      <c r="H192" s="7">
        <v>100</v>
      </c>
      <c r="I192" s="7" t="s">
        <v>560</v>
      </c>
      <c r="J192" s="44">
        <v>1.44</v>
      </c>
      <c r="K192" s="65">
        <v>144</v>
      </c>
      <c r="L192" s="85">
        <v>1.44</v>
      </c>
      <c r="M192" s="45" t="s">
        <v>1409</v>
      </c>
      <c r="N192" s="73" t="s">
        <v>551</v>
      </c>
      <c r="O192" s="26" t="s">
        <v>879</v>
      </c>
      <c r="P192" s="38">
        <v>44926</v>
      </c>
      <c r="Q192" s="39">
        <f t="shared" si="36"/>
        <v>144</v>
      </c>
      <c r="R192" s="11">
        <f t="shared" si="34"/>
        <v>158.4</v>
      </c>
      <c r="S192" s="275"/>
      <c r="T192" s="11"/>
      <c r="U192" s="4">
        <v>13</v>
      </c>
      <c r="V192" s="32"/>
      <c r="W192" s="27" t="s">
        <v>1844</v>
      </c>
      <c r="X192" s="27"/>
    </row>
    <row r="193" spans="1:24" ht="60" hidden="1" customHeight="1" x14ac:dyDescent="0.25">
      <c r="A193" s="126">
        <v>191</v>
      </c>
      <c r="B193" s="259"/>
      <c r="C193" s="240" t="s">
        <v>958</v>
      </c>
      <c r="D193" s="103" t="s">
        <v>599</v>
      </c>
      <c r="E193" s="103" t="s">
        <v>261</v>
      </c>
      <c r="F193" s="35" t="s">
        <v>266</v>
      </c>
      <c r="G193" s="304" t="s">
        <v>267</v>
      </c>
      <c r="H193" s="7">
        <v>2016</v>
      </c>
      <c r="I193" s="7" t="s">
        <v>264</v>
      </c>
      <c r="J193" s="44">
        <v>24.6309</v>
      </c>
      <c r="K193" s="65">
        <f>H193*J193</f>
        <v>49655.894399999997</v>
      </c>
      <c r="L193" s="85">
        <f>J193</f>
        <v>24.6309</v>
      </c>
      <c r="M193" s="45" t="s">
        <v>1409</v>
      </c>
      <c r="N193" s="73" t="s">
        <v>551</v>
      </c>
      <c r="O193" s="26" t="s">
        <v>957</v>
      </c>
      <c r="P193" s="38">
        <v>44926</v>
      </c>
      <c r="Q193" s="39">
        <f t="shared" si="36"/>
        <v>49655.894399999997</v>
      </c>
      <c r="R193" s="111">
        <f t="shared" si="34"/>
        <v>54621.483840000001</v>
      </c>
      <c r="S193" s="275"/>
      <c r="T193" s="239" t="s">
        <v>2095</v>
      </c>
      <c r="U193" s="4">
        <v>13</v>
      </c>
      <c r="V193" s="32" t="s">
        <v>1052</v>
      </c>
      <c r="W193" s="27" t="s">
        <v>1844</v>
      </c>
      <c r="X193" s="27" t="s">
        <v>468</v>
      </c>
    </row>
    <row r="194" spans="1:24" ht="60" hidden="1" customHeight="1" x14ac:dyDescent="0.25">
      <c r="A194" s="126">
        <v>192</v>
      </c>
      <c r="B194" s="259"/>
      <c r="C194" s="240" t="s">
        <v>883</v>
      </c>
      <c r="D194" s="33"/>
      <c r="E194" s="59" t="s">
        <v>184</v>
      </c>
      <c r="F194" s="58" t="s">
        <v>185</v>
      </c>
      <c r="G194" s="347" t="s">
        <v>186</v>
      </c>
      <c r="H194" s="7">
        <v>16</v>
      </c>
      <c r="I194" s="7" t="s">
        <v>560</v>
      </c>
      <c r="J194" s="44">
        <v>1547.42</v>
      </c>
      <c r="K194" s="65">
        <v>24758.720000000001</v>
      </c>
      <c r="L194" s="85">
        <v>1547.42</v>
      </c>
      <c r="M194" s="45" t="s">
        <v>1409</v>
      </c>
      <c r="N194" s="73" t="s">
        <v>551</v>
      </c>
      <c r="O194" s="26" t="s">
        <v>884</v>
      </c>
      <c r="P194" s="38">
        <v>44926</v>
      </c>
      <c r="Q194" s="39">
        <f t="shared" si="36"/>
        <v>24758.720000000001</v>
      </c>
      <c r="R194" s="11">
        <f t="shared" si="34"/>
        <v>27234.592000000001</v>
      </c>
      <c r="S194" s="275"/>
      <c r="T194" s="11" t="s">
        <v>885</v>
      </c>
      <c r="U194" s="4">
        <v>13</v>
      </c>
      <c r="V194" s="32"/>
      <c r="W194" s="27" t="s">
        <v>1844</v>
      </c>
      <c r="X194" s="27"/>
    </row>
    <row r="195" spans="1:24" ht="60" hidden="1" customHeight="1" x14ac:dyDescent="0.25">
      <c r="A195" s="126">
        <v>193</v>
      </c>
      <c r="B195" s="259"/>
      <c r="C195" s="240" t="s">
        <v>886</v>
      </c>
      <c r="D195" s="33" t="s">
        <v>945</v>
      </c>
      <c r="E195" s="34" t="s">
        <v>315</v>
      </c>
      <c r="F195" s="35" t="s">
        <v>774</v>
      </c>
      <c r="G195" s="347" t="s">
        <v>351</v>
      </c>
      <c r="H195" s="7">
        <v>21504</v>
      </c>
      <c r="I195" s="7" t="s">
        <v>560</v>
      </c>
      <c r="J195" s="44">
        <v>1.0387500000000001</v>
      </c>
      <c r="K195" s="65">
        <v>22337.279999999999</v>
      </c>
      <c r="L195" s="85">
        <f>K195/H195</f>
        <v>1.0387499999999998</v>
      </c>
      <c r="M195" s="45" t="s">
        <v>1409</v>
      </c>
      <c r="N195" s="73" t="s">
        <v>551</v>
      </c>
      <c r="O195" s="26" t="s">
        <v>887</v>
      </c>
      <c r="P195" s="38">
        <v>44926</v>
      </c>
      <c r="Q195" s="39">
        <f t="shared" si="36"/>
        <v>22337.279999999999</v>
      </c>
      <c r="R195" s="11">
        <f t="shared" si="34"/>
        <v>24571.007999999998</v>
      </c>
      <c r="S195" s="275"/>
      <c r="T195" s="239" t="s">
        <v>2087</v>
      </c>
      <c r="U195" s="4">
        <v>13</v>
      </c>
      <c r="V195" s="32"/>
      <c r="W195" s="27" t="s">
        <v>1844</v>
      </c>
      <c r="X195" s="27"/>
    </row>
    <row r="196" spans="1:24" ht="60" hidden="1" customHeight="1" x14ac:dyDescent="0.25">
      <c r="A196" s="18">
        <v>194</v>
      </c>
      <c r="B196" s="259"/>
      <c r="C196" s="240" t="s">
        <v>890</v>
      </c>
      <c r="D196" s="33"/>
      <c r="E196" s="34" t="s">
        <v>946</v>
      </c>
      <c r="F196" s="35" t="s">
        <v>947</v>
      </c>
      <c r="G196" s="312" t="s">
        <v>948</v>
      </c>
      <c r="H196" s="7">
        <v>100</v>
      </c>
      <c r="I196" s="7" t="s">
        <v>560</v>
      </c>
      <c r="J196" s="44">
        <v>20.66</v>
      </c>
      <c r="K196" s="65">
        <v>2066</v>
      </c>
      <c r="L196" s="85">
        <f>K196/H196</f>
        <v>20.66</v>
      </c>
      <c r="M196" s="45" t="s">
        <v>1409</v>
      </c>
      <c r="N196" s="73" t="s">
        <v>551</v>
      </c>
      <c r="O196" s="26" t="s">
        <v>889</v>
      </c>
      <c r="P196" s="38">
        <v>44651</v>
      </c>
      <c r="Q196" s="39">
        <f t="shared" si="36"/>
        <v>2066</v>
      </c>
      <c r="R196" s="11">
        <f t="shared" si="34"/>
        <v>2272.6</v>
      </c>
      <c r="S196" s="275"/>
      <c r="T196" s="11"/>
      <c r="U196" s="4">
        <v>13</v>
      </c>
      <c r="V196" s="32"/>
      <c r="W196" s="27" t="s">
        <v>3500</v>
      </c>
      <c r="X196" s="27" t="s">
        <v>1059</v>
      </c>
    </row>
    <row r="197" spans="1:24" ht="60" hidden="1" customHeight="1" x14ac:dyDescent="0.25">
      <c r="A197" s="126">
        <v>195</v>
      </c>
      <c r="B197" s="259"/>
      <c r="C197" s="240" t="s">
        <v>892</v>
      </c>
      <c r="D197" s="33" t="s">
        <v>949</v>
      </c>
      <c r="E197" s="34" t="s">
        <v>370</v>
      </c>
      <c r="F197" s="35" t="s">
        <v>371</v>
      </c>
      <c r="G197" s="347" t="s">
        <v>372</v>
      </c>
      <c r="H197" s="7">
        <v>100</v>
      </c>
      <c r="I197" s="7" t="s">
        <v>560</v>
      </c>
      <c r="J197" s="44">
        <v>8.6</v>
      </c>
      <c r="K197" s="65">
        <v>860</v>
      </c>
      <c r="L197" s="85">
        <f>K197/H197</f>
        <v>8.6</v>
      </c>
      <c r="M197" s="45" t="s">
        <v>1409</v>
      </c>
      <c r="N197" s="73" t="s">
        <v>551</v>
      </c>
      <c r="O197" s="26" t="s">
        <v>891</v>
      </c>
      <c r="P197" s="38">
        <v>44926</v>
      </c>
      <c r="Q197" s="39">
        <f t="shared" si="36"/>
        <v>860</v>
      </c>
      <c r="R197" s="11">
        <f t="shared" si="34"/>
        <v>946</v>
      </c>
      <c r="S197" s="275"/>
      <c r="T197" s="11"/>
      <c r="U197" s="4">
        <v>13</v>
      </c>
      <c r="V197" s="32"/>
      <c r="W197" s="27" t="s">
        <v>1844</v>
      </c>
      <c r="X197" s="27"/>
    </row>
    <row r="198" spans="1:24" ht="60" hidden="1" customHeight="1" x14ac:dyDescent="0.25">
      <c r="A198" s="126">
        <v>196</v>
      </c>
      <c r="B198" s="259"/>
      <c r="C198" s="240" t="s">
        <v>3008</v>
      </c>
      <c r="D198" s="33" t="s">
        <v>950</v>
      </c>
      <c r="E198" s="34" t="s">
        <v>206</v>
      </c>
      <c r="F198" s="30" t="s">
        <v>207</v>
      </c>
      <c r="G198" s="347" t="s">
        <v>208</v>
      </c>
      <c r="H198" s="7" t="s">
        <v>951</v>
      </c>
      <c r="I198" s="7" t="s">
        <v>560</v>
      </c>
      <c r="J198" s="44" t="s">
        <v>894</v>
      </c>
      <c r="K198" s="65">
        <v>504</v>
      </c>
      <c r="L198" s="85" t="s">
        <v>952</v>
      </c>
      <c r="M198" s="45" t="s">
        <v>1409</v>
      </c>
      <c r="N198" s="73" t="s">
        <v>551</v>
      </c>
      <c r="O198" s="26" t="s">
        <v>895</v>
      </c>
      <c r="P198" s="38">
        <v>44926</v>
      </c>
      <c r="Q198" s="39">
        <f t="shared" ref="Q198:Q204" si="37">K198</f>
        <v>504</v>
      </c>
      <c r="R198" s="111">
        <f t="shared" si="34"/>
        <v>554.4</v>
      </c>
      <c r="S198" s="275"/>
      <c r="T198" s="11"/>
      <c r="U198" s="4">
        <v>13</v>
      </c>
      <c r="V198" s="32"/>
      <c r="W198" s="27" t="s">
        <v>1844</v>
      </c>
      <c r="X198" s="27"/>
    </row>
    <row r="199" spans="1:24" ht="60" hidden="1" customHeight="1" x14ac:dyDescent="0.25">
      <c r="A199" s="126">
        <v>197</v>
      </c>
      <c r="B199" s="259"/>
      <c r="C199" s="240" t="s">
        <v>897</v>
      </c>
      <c r="D199" s="33" t="s">
        <v>898</v>
      </c>
      <c r="E199" s="34" t="s">
        <v>203</v>
      </c>
      <c r="F199" s="35" t="s">
        <v>167</v>
      </c>
      <c r="G199" s="347" t="s">
        <v>168</v>
      </c>
      <c r="H199" s="7">
        <v>180</v>
      </c>
      <c r="I199" s="7" t="s">
        <v>274</v>
      </c>
      <c r="J199" s="44">
        <v>3.4</v>
      </c>
      <c r="K199" s="65">
        <f>H199*J199</f>
        <v>612</v>
      </c>
      <c r="L199" s="85">
        <f>K199/H199</f>
        <v>3.4</v>
      </c>
      <c r="M199" s="45" t="s">
        <v>1409</v>
      </c>
      <c r="N199" s="73" t="s">
        <v>551</v>
      </c>
      <c r="O199" s="26" t="s">
        <v>896</v>
      </c>
      <c r="P199" s="38">
        <v>44926</v>
      </c>
      <c r="Q199" s="39">
        <f t="shared" si="37"/>
        <v>612</v>
      </c>
      <c r="R199" s="111">
        <f t="shared" si="34"/>
        <v>673.2</v>
      </c>
      <c r="S199" s="275"/>
      <c r="T199" s="109" t="s">
        <v>964</v>
      </c>
      <c r="U199" s="4">
        <v>13</v>
      </c>
      <c r="V199" s="32"/>
      <c r="W199" s="27" t="s">
        <v>1844</v>
      </c>
      <c r="X199" s="27"/>
    </row>
    <row r="200" spans="1:24" ht="60" hidden="1" customHeight="1" x14ac:dyDescent="0.25">
      <c r="A200" s="126">
        <v>198</v>
      </c>
      <c r="B200" s="259"/>
      <c r="C200" s="240" t="s">
        <v>900</v>
      </c>
      <c r="D200" s="33" t="s">
        <v>953</v>
      </c>
      <c r="E200" s="34" t="s">
        <v>132</v>
      </c>
      <c r="F200" s="35" t="s">
        <v>133</v>
      </c>
      <c r="G200" s="312" t="s">
        <v>134</v>
      </c>
      <c r="H200" s="7">
        <v>4000</v>
      </c>
      <c r="I200" s="7" t="s">
        <v>560</v>
      </c>
      <c r="J200" s="44">
        <v>2</v>
      </c>
      <c r="K200" s="65">
        <v>8000</v>
      </c>
      <c r="L200" s="85">
        <f>K200/H200</f>
        <v>2</v>
      </c>
      <c r="M200" s="45" t="s">
        <v>1409</v>
      </c>
      <c r="N200" s="73" t="s">
        <v>551</v>
      </c>
      <c r="O200" s="26" t="s">
        <v>899</v>
      </c>
      <c r="P200" s="38">
        <v>44926</v>
      </c>
      <c r="Q200" s="39">
        <f t="shared" si="37"/>
        <v>8000</v>
      </c>
      <c r="R200" s="111">
        <f t="shared" si="34"/>
        <v>8800</v>
      </c>
      <c r="S200" s="275"/>
      <c r="T200" s="11"/>
      <c r="U200" s="4">
        <v>13</v>
      </c>
      <c r="V200" s="32"/>
      <c r="W200" s="27" t="s">
        <v>1844</v>
      </c>
      <c r="X200" s="27"/>
    </row>
    <row r="201" spans="1:24" ht="60" hidden="1" customHeight="1" x14ac:dyDescent="0.25">
      <c r="A201" s="126">
        <v>199</v>
      </c>
      <c r="B201" s="259"/>
      <c r="C201" s="240" t="s">
        <v>901</v>
      </c>
      <c r="D201" s="33"/>
      <c r="E201" s="34" t="s">
        <v>954</v>
      </c>
      <c r="F201" s="35" t="s">
        <v>586</v>
      </c>
      <c r="G201" s="347" t="s">
        <v>587</v>
      </c>
      <c r="H201" s="7">
        <v>20244</v>
      </c>
      <c r="I201" s="7" t="s">
        <v>560</v>
      </c>
      <c r="J201" s="44">
        <v>1.5769999999999999E-2</v>
      </c>
      <c r="K201" s="65">
        <f>H201*J201</f>
        <v>319.24788000000001</v>
      </c>
      <c r="L201" s="101">
        <f t="shared" ref="L201:L208" si="38">J201</f>
        <v>1.5769999999999999E-2</v>
      </c>
      <c r="M201" s="45" t="s">
        <v>1409</v>
      </c>
      <c r="N201" s="73" t="s">
        <v>551</v>
      </c>
      <c r="O201" s="26" t="s">
        <v>902</v>
      </c>
      <c r="P201" s="38">
        <v>44926</v>
      </c>
      <c r="Q201" s="39">
        <f t="shared" si="37"/>
        <v>319.24788000000001</v>
      </c>
      <c r="R201" s="111">
        <f t="shared" si="34"/>
        <v>351.17266799999999</v>
      </c>
      <c r="S201" s="275"/>
      <c r="T201" s="11"/>
      <c r="U201" s="4">
        <v>13</v>
      </c>
      <c r="V201" s="32"/>
      <c r="W201" s="27" t="s">
        <v>1844</v>
      </c>
      <c r="X201" s="27"/>
    </row>
    <row r="202" spans="1:24" ht="60" hidden="1" customHeight="1" x14ac:dyDescent="0.25">
      <c r="A202" s="126">
        <v>200</v>
      </c>
      <c r="B202" s="259"/>
      <c r="C202" s="240" t="s">
        <v>903</v>
      </c>
      <c r="D202" s="33"/>
      <c r="E202" s="59" t="s">
        <v>184</v>
      </c>
      <c r="F202" s="58" t="s">
        <v>185</v>
      </c>
      <c r="G202" s="347" t="s">
        <v>186</v>
      </c>
      <c r="H202" s="7">
        <v>10</v>
      </c>
      <c r="I202" s="7" t="s">
        <v>274</v>
      </c>
      <c r="J202" s="44">
        <v>1490</v>
      </c>
      <c r="K202" s="65">
        <f>H202*J202</f>
        <v>14900</v>
      </c>
      <c r="L202" s="36">
        <f t="shared" si="38"/>
        <v>1490</v>
      </c>
      <c r="M202" s="45" t="s">
        <v>1409</v>
      </c>
      <c r="N202" s="73" t="s">
        <v>1060</v>
      </c>
      <c r="O202" s="26" t="s">
        <v>904</v>
      </c>
      <c r="P202" s="38">
        <v>44926</v>
      </c>
      <c r="Q202" s="39">
        <f t="shared" si="37"/>
        <v>14900</v>
      </c>
      <c r="R202" s="111">
        <f t="shared" si="34"/>
        <v>16390</v>
      </c>
      <c r="S202" s="275"/>
      <c r="T202" s="97"/>
      <c r="U202" s="4">
        <v>13</v>
      </c>
      <c r="W202" s="27" t="s">
        <v>1844</v>
      </c>
      <c r="X202" s="27"/>
    </row>
    <row r="203" spans="1:24" ht="60" hidden="1" customHeight="1" x14ac:dyDescent="0.25">
      <c r="A203" s="126">
        <v>201</v>
      </c>
      <c r="B203" s="259"/>
      <c r="C203" s="249" t="s">
        <v>906</v>
      </c>
      <c r="D203" s="33" t="s">
        <v>907</v>
      </c>
      <c r="E203" s="59" t="s">
        <v>184</v>
      </c>
      <c r="F203" s="58" t="s">
        <v>185</v>
      </c>
      <c r="G203" s="347" t="s">
        <v>186</v>
      </c>
      <c r="H203" s="7" t="s">
        <v>908</v>
      </c>
      <c r="I203" s="7" t="s">
        <v>251</v>
      </c>
      <c r="J203" s="44" t="s">
        <v>909</v>
      </c>
      <c r="K203" s="65">
        <f>(50*280)+(60*1120)</f>
        <v>81200</v>
      </c>
      <c r="L203" s="36" t="str">
        <f t="shared" si="38"/>
        <v>€ 280,00
€ 1.120,00</v>
      </c>
      <c r="M203" s="45" t="s">
        <v>1409</v>
      </c>
      <c r="N203" s="73" t="s">
        <v>551</v>
      </c>
      <c r="O203" s="26" t="s">
        <v>905</v>
      </c>
      <c r="P203" s="38">
        <v>44377</v>
      </c>
      <c r="Q203" s="39">
        <f t="shared" si="37"/>
        <v>81200</v>
      </c>
      <c r="R203" s="111">
        <f t="shared" si="34"/>
        <v>89320</v>
      </c>
      <c r="S203" s="275"/>
      <c r="T203" s="97"/>
      <c r="U203" s="4">
        <v>1</v>
      </c>
      <c r="V203" s="32" t="s">
        <v>1052</v>
      </c>
      <c r="W203" s="27" t="s">
        <v>1844</v>
      </c>
      <c r="X203" s="27"/>
    </row>
    <row r="204" spans="1:24" ht="60" hidden="1" customHeight="1" x14ac:dyDescent="0.25">
      <c r="A204" s="126">
        <v>202</v>
      </c>
      <c r="B204" s="259"/>
      <c r="C204" s="240" t="s">
        <v>910</v>
      </c>
      <c r="D204" s="33" t="s">
        <v>911</v>
      </c>
      <c r="E204" s="112" t="s">
        <v>21</v>
      </c>
      <c r="F204" s="113">
        <v>426150488</v>
      </c>
      <c r="G204" s="347" t="s">
        <v>115</v>
      </c>
      <c r="H204" s="7">
        <v>104</v>
      </c>
      <c r="I204" s="7" t="s">
        <v>560</v>
      </c>
      <c r="J204" s="44">
        <v>759.52499999999998</v>
      </c>
      <c r="K204" s="65">
        <f>H204*J204</f>
        <v>78990.599999999991</v>
      </c>
      <c r="L204" s="36">
        <f t="shared" si="38"/>
        <v>759.52499999999998</v>
      </c>
      <c r="M204" s="45" t="s">
        <v>1409</v>
      </c>
      <c r="N204" s="73" t="s">
        <v>1061</v>
      </c>
      <c r="O204" s="26" t="s">
        <v>912</v>
      </c>
      <c r="P204" s="38">
        <v>44926</v>
      </c>
      <c r="Q204" s="39">
        <f t="shared" si="37"/>
        <v>78990.599999999991</v>
      </c>
      <c r="R204" s="111">
        <f t="shared" si="34"/>
        <v>86889.659999999989</v>
      </c>
      <c r="S204" s="275"/>
      <c r="T204" s="97"/>
      <c r="U204" s="4">
        <v>13</v>
      </c>
      <c r="V204" s="32" t="s">
        <v>1052</v>
      </c>
      <c r="W204" s="27" t="s">
        <v>1844</v>
      </c>
      <c r="X204" s="27"/>
    </row>
    <row r="205" spans="1:24" ht="60" hidden="1" customHeight="1" x14ac:dyDescent="0.25">
      <c r="A205" s="126">
        <v>203</v>
      </c>
      <c r="B205" s="259"/>
      <c r="C205" s="240" t="s">
        <v>913</v>
      </c>
      <c r="D205" s="33" t="s">
        <v>914</v>
      </c>
      <c r="E205" s="34" t="s">
        <v>915</v>
      </c>
      <c r="F205" s="35" t="s">
        <v>916</v>
      </c>
      <c r="G205" s="347" t="s">
        <v>553</v>
      </c>
      <c r="H205" s="7">
        <v>2000</v>
      </c>
      <c r="I205" s="7" t="s">
        <v>560</v>
      </c>
      <c r="J205" s="44">
        <v>0.22500000000000001</v>
      </c>
      <c r="K205" s="65">
        <v>450</v>
      </c>
      <c r="L205" s="98">
        <f t="shared" si="38"/>
        <v>0.22500000000000001</v>
      </c>
      <c r="M205" s="45" t="s">
        <v>1409</v>
      </c>
      <c r="N205" s="73" t="s">
        <v>551</v>
      </c>
      <c r="O205" s="26" t="s">
        <v>917</v>
      </c>
      <c r="P205" s="38">
        <v>44926</v>
      </c>
      <c r="Q205" s="39">
        <f>K205</f>
        <v>450</v>
      </c>
      <c r="R205" s="97">
        <f t="shared" si="34"/>
        <v>495</v>
      </c>
      <c r="S205" s="275"/>
      <c r="T205" s="97"/>
      <c r="U205" s="4">
        <v>13</v>
      </c>
      <c r="W205" s="27" t="s">
        <v>1844</v>
      </c>
      <c r="X205" s="27"/>
    </row>
    <row r="206" spans="1:24" ht="60" hidden="1" customHeight="1" x14ac:dyDescent="0.25">
      <c r="A206" s="126">
        <v>204</v>
      </c>
      <c r="B206" s="259"/>
      <c r="C206" s="240" t="s">
        <v>918</v>
      </c>
      <c r="D206" s="33" t="s">
        <v>919</v>
      </c>
      <c r="E206" s="34" t="s">
        <v>920</v>
      </c>
      <c r="F206" s="35" t="s">
        <v>288</v>
      </c>
      <c r="G206" s="347" t="s">
        <v>289</v>
      </c>
      <c r="H206" s="7">
        <v>2600</v>
      </c>
      <c r="I206" s="7" t="s">
        <v>560</v>
      </c>
      <c r="J206" s="44">
        <v>0.25</v>
      </c>
      <c r="K206" s="65">
        <v>650</v>
      </c>
      <c r="L206" s="36">
        <f t="shared" si="38"/>
        <v>0.25</v>
      </c>
      <c r="M206" s="45" t="s">
        <v>1409</v>
      </c>
      <c r="N206" s="73" t="s">
        <v>551</v>
      </c>
      <c r="O206" s="26" t="s">
        <v>921</v>
      </c>
      <c r="P206" s="38">
        <v>44926</v>
      </c>
      <c r="Q206" s="39">
        <f>K206</f>
        <v>650</v>
      </c>
      <c r="R206" s="97">
        <f t="shared" si="34"/>
        <v>715</v>
      </c>
      <c r="S206" s="275"/>
      <c r="T206" s="97"/>
      <c r="U206" s="4">
        <v>13</v>
      </c>
      <c r="W206" s="27" t="s">
        <v>1844</v>
      </c>
      <c r="X206" s="27"/>
    </row>
    <row r="207" spans="1:24" ht="60" hidden="1" customHeight="1" x14ac:dyDescent="0.25">
      <c r="A207" s="126">
        <v>205</v>
      </c>
      <c r="B207" s="259"/>
      <c r="C207" s="240" t="s">
        <v>590</v>
      </c>
      <c r="D207" s="33" t="s">
        <v>591</v>
      </c>
      <c r="E207" s="34" t="s">
        <v>176</v>
      </c>
      <c r="F207" s="35" t="s">
        <v>177</v>
      </c>
      <c r="G207" s="347" t="s">
        <v>178</v>
      </c>
      <c r="H207" s="7">
        <v>430</v>
      </c>
      <c r="I207" s="7" t="s">
        <v>922</v>
      </c>
      <c r="J207" s="44">
        <v>450</v>
      </c>
      <c r="K207" s="65">
        <f>H207*J207</f>
        <v>193500</v>
      </c>
      <c r="L207" s="36">
        <f t="shared" si="38"/>
        <v>450</v>
      </c>
      <c r="M207" s="45" t="s">
        <v>1409</v>
      </c>
      <c r="N207" s="73" t="s">
        <v>924</v>
      </c>
      <c r="O207" s="26" t="s">
        <v>923</v>
      </c>
      <c r="P207" s="38">
        <v>44926</v>
      </c>
      <c r="Q207" s="39">
        <f>K207</f>
        <v>193500</v>
      </c>
      <c r="R207" s="111">
        <f t="shared" si="34"/>
        <v>212850</v>
      </c>
      <c r="S207" s="275"/>
      <c r="T207" s="97"/>
      <c r="U207" s="4">
        <v>13</v>
      </c>
      <c r="V207" s="32" t="s">
        <v>1052</v>
      </c>
      <c r="W207" s="27" t="s">
        <v>1844</v>
      </c>
      <c r="X207" s="27"/>
    </row>
    <row r="208" spans="1:24" ht="60" hidden="1" customHeight="1" x14ac:dyDescent="0.25">
      <c r="A208" s="126">
        <v>206</v>
      </c>
      <c r="B208" s="259"/>
      <c r="C208" s="240" t="s">
        <v>959</v>
      </c>
      <c r="D208" s="33" t="s">
        <v>960</v>
      </c>
      <c r="E208" s="59" t="s">
        <v>184</v>
      </c>
      <c r="F208" s="58" t="s">
        <v>185</v>
      </c>
      <c r="G208" s="304" t="s">
        <v>186</v>
      </c>
      <c r="H208" s="7">
        <v>120</v>
      </c>
      <c r="I208" s="7" t="s">
        <v>251</v>
      </c>
      <c r="J208" s="44">
        <v>1538.84</v>
      </c>
      <c r="K208" s="65">
        <f>H208*J208</f>
        <v>184660.8</v>
      </c>
      <c r="L208" s="36">
        <f t="shared" si="38"/>
        <v>1538.84</v>
      </c>
      <c r="M208" s="45" t="s">
        <v>1829</v>
      </c>
      <c r="N208" s="73" t="s">
        <v>551</v>
      </c>
      <c r="O208" s="26" t="s">
        <v>961</v>
      </c>
      <c r="P208" s="38">
        <v>44926</v>
      </c>
      <c r="Q208" s="39">
        <f>K208</f>
        <v>184660.8</v>
      </c>
      <c r="R208" s="111">
        <f t="shared" si="34"/>
        <v>203126.87999999998</v>
      </c>
      <c r="S208" s="275"/>
      <c r="T208" s="97" t="s">
        <v>962</v>
      </c>
      <c r="U208" s="4">
        <v>13</v>
      </c>
      <c r="V208" s="32" t="s">
        <v>1052</v>
      </c>
      <c r="W208" s="27" t="s">
        <v>1844</v>
      </c>
      <c r="X208" s="27" t="s">
        <v>963</v>
      </c>
    </row>
    <row r="209" spans="1:24" ht="60" hidden="1" customHeight="1" x14ac:dyDescent="0.25">
      <c r="A209" s="126">
        <v>207</v>
      </c>
      <c r="B209" s="259"/>
      <c r="C209" s="240" t="s">
        <v>966</v>
      </c>
      <c r="D209" s="103" t="s">
        <v>567</v>
      </c>
      <c r="E209" s="103" t="s">
        <v>261</v>
      </c>
      <c r="F209" s="35" t="s">
        <v>266</v>
      </c>
      <c r="G209" s="347" t="s">
        <v>267</v>
      </c>
      <c r="H209" s="7">
        <v>2016</v>
      </c>
      <c r="I209" s="7" t="s">
        <v>1958</v>
      </c>
      <c r="J209" s="44">
        <v>0.57857000000000003</v>
      </c>
      <c r="K209" s="65">
        <f>H209*J209</f>
        <v>1166.3971200000001</v>
      </c>
      <c r="L209" s="106">
        <f>J209</f>
        <v>0.57857000000000003</v>
      </c>
      <c r="M209" s="45" t="s">
        <v>1409</v>
      </c>
      <c r="N209" s="73" t="s">
        <v>551</v>
      </c>
      <c r="O209" s="26" t="s">
        <v>965</v>
      </c>
      <c r="P209" s="38">
        <v>44926</v>
      </c>
      <c r="Q209" s="39">
        <f>K209</f>
        <v>1166.3971200000001</v>
      </c>
      <c r="R209" s="111">
        <f t="shared" si="34"/>
        <v>1283.036832</v>
      </c>
      <c r="S209" s="275"/>
      <c r="T209" s="239" t="s">
        <v>2111</v>
      </c>
      <c r="U209" s="4">
        <v>13</v>
      </c>
      <c r="W209" s="27" t="s">
        <v>1844</v>
      </c>
      <c r="X209" s="27"/>
    </row>
    <row r="210" spans="1:24" ht="60" hidden="1" customHeight="1" x14ac:dyDescent="0.25">
      <c r="A210" s="126">
        <v>208</v>
      </c>
      <c r="B210" s="259"/>
      <c r="C210" s="240" t="s">
        <v>967</v>
      </c>
      <c r="D210" s="33" t="s">
        <v>968</v>
      </c>
      <c r="E210" s="34" t="s">
        <v>969</v>
      </c>
      <c r="F210" s="35" t="s">
        <v>1071</v>
      </c>
      <c r="G210" s="304" t="s">
        <v>1072</v>
      </c>
      <c r="H210" s="7">
        <v>300</v>
      </c>
      <c r="I210" s="7" t="s">
        <v>274</v>
      </c>
      <c r="J210" s="44">
        <v>0.73599999999999999</v>
      </c>
      <c r="K210" s="65">
        <f t="shared" ref="K210:K221" si="39">H210*J210</f>
        <v>220.79999999999998</v>
      </c>
      <c r="L210" s="106">
        <f>J210</f>
        <v>0.73599999999999999</v>
      </c>
      <c r="M210" s="45" t="s">
        <v>1409</v>
      </c>
      <c r="N210" s="73" t="s">
        <v>551</v>
      </c>
      <c r="O210" s="26" t="s">
        <v>970</v>
      </c>
      <c r="P210" s="38">
        <v>44926</v>
      </c>
      <c r="Q210" s="39">
        <f t="shared" ref="Q210:Q218" si="40">K210</f>
        <v>220.79999999999998</v>
      </c>
      <c r="R210" s="111">
        <f t="shared" si="34"/>
        <v>242.88</v>
      </c>
      <c r="S210" s="275"/>
      <c r="T210" s="102"/>
      <c r="U210" s="4">
        <v>13</v>
      </c>
      <c r="W210" s="27" t="s">
        <v>1844</v>
      </c>
      <c r="X210" s="27" t="s">
        <v>468</v>
      </c>
    </row>
    <row r="211" spans="1:24" ht="60" hidden="1" customHeight="1" x14ac:dyDescent="0.25">
      <c r="A211" s="126">
        <v>209</v>
      </c>
      <c r="B211" s="259"/>
      <c r="C211" s="240" t="s">
        <v>2999</v>
      </c>
      <c r="D211" s="33" t="s">
        <v>971</v>
      </c>
      <c r="E211" s="112" t="s">
        <v>322</v>
      </c>
      <c r="F211" s="35" t="s">
        <v>348</v>
      </c>
      <c r="G211" s="347" t="s">
        <v>349</v>
      </c>
      <c r="H211" s="7">
        <v>300</v>
      </c>
      <c r="I211" s="7" t="s">
        <v>560</v>
      </c>
      <c r="J211" s="44">
        <v>4</v>
      </c>
      <c r="K211" s="65">
        <f t="shared" si="39"/>
        <v>1200</v>
      </c>
      <c r="L211" s="106">
        <f t="shared" ref="L211:L217" si="41">J211</f>
        <v>4</v>
      </c>
      <c r="M211" s="45" t="s">
        <v>1409</v>
      </c>
      <c r="N211" s="73" t="s">
        <v>551</v>
      </c>
      <c r="O211" s="26" t="s">
        <v>972</v>
      </c>
      <c r="P211" s="38">
        <v>44926</v>
      </c>
      <c r="Q211" s="39">
        <f t="shared" si="40"/>
        <v>1200</v>
      </c>
      <c r="R211" s="111">
        <f t="shared" si="34"/>
        <v>1320</v>
      </c>
      <c r="S211" s="275"/>
      <c r="T211" s="239" t="s">
        <v>2087</v>
      </c>
      <c r="U211" s="4">
        <v>13</v>
      </c>
      <c r="W211" s="27" t="s">
        <v>1844</v>
      </c>
      <c r="X211" s="27"/>
    </row>
    <row r="212" spans="1:24" ht="60" hidden="1" customHeight="1" x14ac:dyDescent="0.25">
      <c r="A212" s="126">
        <v>210</v>
      </c>
      <c r="B212" s="259"/>
      <c r="C212" s="249" t="s">
        <v>973</v>
      </c>
      <c r="D212" s="33" t="s">
        <v>974</v>
      </c>
      <c r="E212" s="34" t="s">
        <v>975</v>
      </c>
      <c r="F212" s="35" t="s">
        <v>1073</v>
      </c>
      <c r="G212" s="347" t="s">
        <v>1074</v>
      </c>
      <c r="H212" s="7">
        <v>100</v>
      </c>
      <c r="I212" s="7" t="s">
        <v>560</v>
      </c>
      <c r="J212" s="44">
        <v>4.3182</v>
      </c>
      <c r="K212" s="65">
        <f t="shared" si="39"/>
        <v>431.82</v>
      </c>
      <c r="L212" s="106">
        <f t="shared" si="41"/>
        <v>4.3182</v>
      </c>
      <c r="M212" s="45" t="s">
        <v>1409</v>
      </c>
      <c r="N212" s="73" t="s">
        <v>551</v>
      </c>
      <c r="O212" s="26" t="s">
        <v>976</v>
      </c>
      <c r="P212" s="38">
        <v>44926</v>
      </c>
      <c r="Q212" s="39">
        <f t="shared" si="40"/>
        <v>431.82</v>
      </c>
      <c r="R212" s="111">
        <f t="shared" si="34"/>
        <v>475.00200000000001</v>
      </c>
      <c r="S212" s="275">
        <v>95.21</v>
      </c>
      <c r="T212" s="102"/>
      <c r="U212" s="4">
        <v>13</v>
      </c>
      <c r="W212" s="27" t="s">
        <v>1844</v>
      </c>
      <c r="X212" s="27"/>
    </row>
    <row r="213" spans="1:24" ht="60" hidden="1" customHeight="1" x14ac:dyDescent="0.25">
      <c r="A213" s="126">
        <v>211</v>
      </c>
      <c r="B213" s="259"/>
      <c r="C213" s="249" t="s">
        <v>977</v>
      </c>
      <c r="D213" s="33" t="s">
        <v>978</v>
      </c>
      <c r="E213" s="34" t="s">
        <v>979</v>
      </c>
      <c r="F213" s="35" t="s">
        <v>395</v>
      </c>
      <c r="G213" s="304" t="s">
        <v>396</v>
      </c>
      <c r="H213" s="7">
        <v>200</v>
      </c>
      <c r="I213" s="7" t="s">
        <v>560</v>
      </c>
      <c r="J213" s="44">
        <v>1.03</v>
      </c>
      <c r="K213" s="65">
        <f t="shared" si="39"/>
        <v>206</v>
      </c>
      <c r="L213" s="106">
        <f t="shared" si="41"/>
        <v>1.03</v>
      </c>
      <c r="M213" s="40" t="s">
        <v>154</v>
      </c>
      <c r="N213" s="73" t="s">
        <v>551</v>
      </c>
      <c r="O213" s="26" t="s">
        <v>980</v>
      </c>
      <c r="P213" s="38">
        <v>44926</v>
      </c>
      <c r="Q213" s="39">
        <f t="shared" si="40"/>
        <v>206</v>
      </c>
      <c r="R213" s="111">
        <f t="shared" si="34"/>
        <v>226.6</v>
      </c>
      <c r="S213" s="275"/>
      <c r="T213" s="102" t="s">
        <v>1485</v>
      </c>
      <c r="U213" s="4">
        <v>13</v>
      </c>
      <c r="W213" s="27" t="s">
        <v>1844</v>
      </c>
      <c r="X213" s="27" t="s">
        <v>981</v>
      </c>
    </row>
    <row r="214" spans="1:24" ht="60" hidden="1" customHeight="1" x14ac:dyDescent="0.25">
      <c r="A214" s="103">
        <v>212</v>
      </c>
      <c r="B214" s="259"/>
      <c r="C214" s="240" t="s">
        <v>982</v>
      </c>
      <c r="D214" s="33" t="s">
        <v>983</v>
      </c>
      <c r="E214" s="34" t="s">
        <v>1236</v>
      </c>
      <c r="F214" s="35" t="s">
        <v>424</v>
      </c>
      <c r="G214" s="304" t="s">
        <v>1237</v>
      </c>
      <c r="H214" s="7">
        <v>30000</v>
      </c>
      <c r="I214" s="7" t="s">
        <v>560</v>
      </c>
      <c r="J214" s="44">
        <v>0.26800000000000002</v>
      </c>
      <c r="K214" s="65">
        <f t="shared" si="39"/>
        <v>8040.0000000000009</v>
      </c>
      <c r="L214" s="106">
        <f t="shared" si="41"/>
        <v>0.26800000000000002</v>
      </c>
      <c r="M214" s="45" t="s">
        <v>1829</v>
      </c>
      <c r="N214" s="73" t="s">
        <v>551</v>
      </c>
      <c r="O214" s="26" t="s">
        <v>984</v>
      </c>
      <c r="P214" s="38">
        <v>44926</v>
      </c>
      <c r="Q214" s="39">
        <f t="shared" si="40"/>
        <v>8040.0000000000009</v>
      </c>
      <c r="R214" s="111">
        <f t="shared" si="34"/>
        <v>8844.0000000000018</v>
      </c>
      <c r="S214" s="275"/>
      <c r="T214" s="102"/>
      <c r="U214" s="4">
        <v>13</v>
      </c>
      <c r="W214" s="27" t="s">
        <v>3500</v>
      </c>
      <c r="X214" s="27" t="s">
        <v>1062</v>
      </c>
    </row>
    <row r="215" spans="1:24" ht="60" hidden="1" customHeight="1" x14ac:dyDescent="0.25">
      <c r="A215" s="126">
        <v>213</v>
      </c>
      <c r="B215" s="259"/>
      <c r="C215" s="240" t="s">
        <v>985</v>
      </c>
      <c r="D215" s="33" t="s">
        <v>988</v>
      </c>
      <c r="E215" s="34" t="s">
        <v>135</v>
      </c>
      <c r="F215" s="35" t="s">
        <v>136</v>
      </c>
      <c r="G215" s="304" t="s">
        <v>137</v>
      </c>
      <c r="H215" s="7">
        <v>10000</v>
      </c>
      <c r="I215" s="7" t="s">
        <v>560</v>
      </c>
      <c r="J215" s="44">
        <v>3.5</v>
      </c>
      <c r="K215" s="65">
        <f t="shared" si="39"/>
        <v>35000</v>
      </c>
      <c r="L215" s="106">
        <f t="shared" si="41"/>
        <v>3.5</v>
      </c>
      <c r="M215" s="45" t="s">
        <v>1409</v>
      </c>
      <c r="N215" s="73" t="s">
        <v>551</v>
      </c>
      <c r="O215" s="26" t="s">
        <v>986</v>
      </c>
      <c r="P215" s="38">
        <v>44926</v>
      </c>
      <c r="Q215" s="39">
        <f t="shared" si="40"/>
        <v>35000</v>
      </c>
      <c r="R215" s="111">
        <f t="shared" si="34"/>
        <v>38500</v>
      </c>
      <c r="S215" s="275"/>
      <c r="T215" s="102"/>
      <c r="U215" s="4">
        <v>13</v>
      </c>
      <c r="W215" s="27" t="s">
        <v>1844</v>
      </c>
      <c r="X215" s="27" t="s">
        <v>987</v>
      </c>
    </row>
    <row r="216" spans="1:24" ht="60" hidden="1" customHeight="1" x14ac:dyDescent="0.25">
      <c r="A216" s="126">
        <v>214</v>
      </c>
      <c r="B216" s="259"/>
      <c r="C216" s="240" t="s">
        <v>989</v>
      </c>
      <c r="D216" s="33"/>
      <c r="E216" s="34" t="s">
        <v>990</v>
      </c>
      <c r="F216" s="35" t="s">
        <v>1068</v>
      </c>
      <c r="G216" s="347" t="s">
        <v>1067</v>
      </c>
      <c r="H216" s="7">
        <v>7600</v>
      </c>
      <c r="I216" s="7" t="s">
        <v>560</v>
      </c>
      <c r="J216" s="44">
        <v>0.39</v>
      </c>
      <c r="K216" s="65">
        <f t="shared" si="39"/>
        <v>2964</v>
      </c>
      <c r="L216" s="106">
        <f t="shared" si="41"/>
        <v>0.39</v>
      </c>
      <c r="M216" s="45" t="s">
        <v>1409</v>
      </c>
      <c r="N216" s="73" t="s">
        <v>551</v>
      </c>
      <c r="O216" s="26" t="s">
        <v>991</v>
      </c>
      <c r="P216" s="38">
        <v>44926</v>
      </c>
      <c r="Q216" s="39">
        <f t="shared" si="40"/>
        <v>2964</v>
      </c>
      <c r="R216" s="111">
        <f t="shared" si="34"/>
        <v>3260.4</v>
      </c>
      <c r="S216" s="275"/>
      <c r="T216" s="102"/>
      <c r="U216" s="4">
        <v>13</v>
      </c>
      <c r="W216" s="27" t="s">
        <v>1844</v>
      </c>
      <c r="X216" s="27"/>
    </row>
    <row r="217" spans="1:24" ht="60" hidden="1" customHeight="1" x14ac:dyDescent="0.25">
      <c r="A217" s="126">
        <v>215</v>
      </c>
      <c r="B217" s="259"/>
      <c r="C217" s="240" t="s">
        <v>992</v>
      </c>
      <c r="D217" s="33" t="s">
        <v>993</v>
      </c>
      <c r="E217" s="34" t="s">
        <v>698</v>
      </c>
      <c r="F217" s="35" t="s">
        <v>695</v>
      </c>
      <c r="G217" s="347" t="s">
        <v>696</v>
      </c>
      <c r="H217" s="7" t="s">
        <v>994</v>
      </c>
      <c r="I217" s="7" t="s">
        <v>560</v>
      </c>
      <c r="J217" s="44" t="s">
        <v>995</v>
      </c>
      <c r="K217" s="65">
        <f>(24*138.76)+(24*72.2)</f>
        <v>5063.04</v>
      </c>
      <c r="L217" s="106" t="str">
        <f t="shared" si="41"/>
        <v>138,76
72,20</v>
      </c>
      <c r="M217" s="45" t="s">
        <v>1409</v>
      </c>
      <c r="N217" s="73" t="s">
        <v>551</v>
      </c>
      <c r="O217" s="26" t="s">
        <v>996</v>
      </c>
      <c r="P217" s="38">
        <v>44926</v>
      </c>
      <c r="Q217" s="39">
        <f t="shared" si="40"/>
        <v>5063.04</v>
      </c>
      <c r="R217" s="111">
        <f t="shared" si="34"/>
        <v>5569.3440000000001</v>
      </c>
      <c r="S217" s="275"/>
      <c r="T217" s="102"/>
      <c r="U217" s="4">
        <v>13</v>
      </c>
      <c r="W217" s="27" t="s">
        <v>1844</v>
      </c>
      <c r="X217" s="27"/>
    </row>
    <row r="218" spans="1:24" ht="99" hidden="1" customHeight="1" x14ac:dyDescent="0.25">
      <c r="A218" s="126">
        <v>216</v>
      </c>
      <c r="B218" s="259"/>
      <c r="C218" s="238" t="s">
        <v>997</v>
      </c>
      <c r="D218" s="33"/>
      <c r="E218" s="105" t="s">
        <v>312</v>
      </c>
      <c r="F218" s="35" t="s">
        <v>313</v>
      </c>
      <c r="G218" s="347" t="s">
        <v>345</v>
      </c>
      <c r="H218" s="7"/>
      <c r="I218" s="7" t="s">
        <v>560</v>
      </c>
      <c r="J218" s="66" t="s">
        <v>998</v>
      </c>
      <c r="K218" s="65">
        <v>213900</v>
      </c>
      <c r="L218" s="106" t="str">
        <f>J218</f>
        <v>103,43
258,56
517,12</v>
      </c>
      <c r="M218" s="45" t="s">
        <v>1409</v>
      </c>
      <c r="N218" s="73" t="s">
        <v>551</v>
      </c>
      <c r="O218" s="26" t="s">
        <v>999</v>
      </c>
      <c r="P218" s="38">
        <v>44926</v>
      </c>
      <c r="Q218" s="39">
        <f t="shared" si="40"/>
        <v>213900</v>
      </c>
      <c r="R218" s="111">
        <f t="shared" si="34"/>
        <v>235290</v>
      </c>
      <c r="S218" s="275">
        <v>42454.17</v>
      </c>
      <c r="T218" s="104" t="s">
        <v>504</v>
      </c>
      <c r="U218" s="4">
        <v>13</v>
      </c>
      <c r="V218" s="32" t="s">
        <v>1052</v>
      </c>
      <c r="W218" s="27" t="s">
        <v>1844</v>
      </c>
      <c r="X218" s="27"/>
    </row>
    <row r="219" spans="1:24" ht="60" hidden="1" customHeight="1" x14ac:dyDescent="0.25">
      <c r="A219" s="126">
        <v>217</v>
      </c>
      <c r="B219" s="259"/>
      <c r="C219" s="240" t="s">
        <v>1000</v>
      </c>
      <c r="D219" s="33" t="s">
        <v>1006</v>
      </c>
      <c r="E219" s="140" t="s">
        <v>340</v>
      </c>
      <c r="F219" s="35" t="s">
        <v>339</v>
      </c>
      <c r="G219" s="347" t="s">
        <v>338</v>
      </c>
      <c r="H219" s="7">
        <v>1500</v>
      </c>
      <c r="I219" s="7" t="s">
        <v>560</v>
      </c>
      <c r="J219" s="44">
        <v>0.20053000000000001</v>
      </c>
      <c r="K219" s="65">
        <f t="shared" si="39"/>
        <v>300.79500000000002</v>
      </c>
      <c r="L219" s="106">
        <v>0.20053000000000001</v>
      </c>
      <c r="M219" s="45" t="s">
        <v>1409</v>
      </c>
      <c r="N219" s="73" t="s">
        <v>551</v>
      </c>
      <c r="O219" s="26" t="s">
        <v>1007</v>
      </c>
      <c r="P219" s="38">
        <v>44926</v>
      </c>
      <c r="Q219" s="39">
        <v>300.8</v>
      </c>
      <c r="R219" s="111">
        <f t="shared" si="34"/>
        <v>330.88</v>
      </c>
      <c r="S219" s="275"/>
      <c r="T219" s="239" t="s">
        <v>2087</v>
      </c>
      <c r="U219" s="4">
        <v>13</v>
      </c>
      <c r="W219" s="27" t="s">
        <v>1844</v>
      </c>
      <c r="X219" s="27"/>
    </row>
    <row r="220" spans="1:24" ht="60" hidden="1" customHeight="1" x14ac:dyDescent="0.25">
      <c r="A220" s="126">
        <v>218</v>
      </c>
      <c r="B220" s="259"/>
      <c r="C220" s="240" t="s">
        <v>1001</v>
      </c>
      <c r="D220" s="33" t="s">
        <v>1008</v>
      </c>
      <c r="E220" s="34" t="s">
        <v>536</v>
      </c>
      <c r="F220" s="35" t="s">
        <v>1009</v>
      </c>
      <c r="G220" s="347" t="s">
        <v>1010</v>
      </c>
      <c r="H220" s="7">
        <v>100</v>
      </c>
      <c r="I220" s="7" t="s">
        <v>560</v>
      </c>
      <c r="J220" s="44">
        <v>0.28799999999999998</v>
      </c>
      <c r="K220" s="65">
        <f t="shared" si="39"/>
        <v>28.799999999999997</v>
      </c>
      <c r="L220" s="106">
        <v>0.28799999999999998</v>
      </c>
      <c r="M220" s="45" t="s">
        <v>1409</v>
      </c>
      <c r="N220" s="73" t="s">
        <v>551</v>
      </c>
      <c r="O220" s="26" t="s">
        <v>1011</v>
      </c>
      <c r="P220" s="38">
        <v>44926</v>
      </c>
      <c r="Q220" s="39">
        <v>28.8</v>
      </c>
      <c r="R220" s="111">
        <f t="shared" si="34"/>
        <v>31.68</v>
      </c>
      <c r="S220" s="275"/>
      <c r="T220" s="102"/>
      <c r="U220" s="4">
        <v>13</v>
      </c>
      <c r="W220" s="27" t="s">
        <v>1844</v>
      </c>
      <c r="X220" s="27"/>
    </row>
    <row r="221" spans="1:24" ht="60" hidden="1" customHeight="1" x14ac:dyDescent="0.25">
      <c r="A221" s="126">
        <v>219</v>
      </c>
      <c r="B221" s="259"/>
      <c r="C221" s="240" t="s">
        <v>1002</v>
      </c>
      <c r="D221" s="33" t="s">
        <v>1012</v>
      </c>
      <c r="E221" s="5" t="s">
        <v>55</v>
      </c>
      <c r="F221" s="6" t="s">
        <v>92</v>
      </c>
      <c r="G221" s="305" t="s">
        <v>459</v>
      </c>
      <c r="H221" s="7">
        <v>900</v>
      </c>
      <c r="I221" s="7" t="s">
        <v>251</v>
      </c>
      <c r="J221" s="44">
        <v>0.90263000000000004</v>
      </c>
      <c r="K221" s="65">
        <f t="shared" si="39"/>
        <v>812.36700000000008</v>
      </c>
      <c r="L221" s="101">
        <v>0.90263000000000004</v>
      </c>
      <c r="M221" s="45" t="s">
        <v>1409</v>
      </c>
      <c r="N221" s="73" t="s">
        <v>551</v>
      </c>
      <c r="O221" s="26" t="s">
        <v>1013</v>
      </c>
      <c r="P221" s="38">
        <v>44926</v>
      </c>
      <c r="Q221" s="39">
        <v>812.37</v>
      </c>
      <c r="R221" s="111">
        <f t="shared" si="34"/>
        <v>893.60699999999997</v>
      </c>
      <c r="S221" s="275"/>
      <c r="T221" s="102" t="s">
        <v>1063</v>
      </c>
      <c r="U221" s="4">
        <v>13</v>
      </c>
      <c r="W221" s="27" t="s">
        <v>1844</v>
      </c>
      <c r="X221" s="27"/>
    </row>
    <row r="222" spans="1:24" ht="60" hidden="1" customHeight="1" x14ac:dyDescent="0.25">
      <c r="A222" s="126">
        <v>220</v>
      </c>
      <c r="B222" s="259"/>
      <c r="C222" s="240" t="s">
        <v>1003</v>
      </c>
      <c r="D222" s="33" t="s">
        <v>1014</v>
      </c>
      <c r="E222" s="34" t="s">
        <v>1015</v>
      </c>
      <c r="F222" s="35" t="s">
        <v>1016</v>
      </c>
      <c r="G222" s="347" t="s">
        <v>1266</v>
      </c>
      <c r="H222" s="7">
        <v>40</v>
      </c>
      <c r="I222" s="7" t="s">
        <v>560</v>
      </c>
      <c r="J222" s="44">
        <v>0.84899999999999998</v>
      </c>
      <c r="K222" s="65">
        <v>33.96</v>
      </c>
      <c r="L222" s="36">
        <v>0.84899999999999998</v>
      </c>
      <c r="M222" s="45" t="s">
        <v>1409</v>
      </c>
      <c r="N222" s="73" t="s">
        <v>551</v>
      </c>
      <c r="O222" s="26" t="s">
        <v>1017</v>
      </c>
      <c r="P222" s="38">
        <v>44926</v>
      </c>
      <c r="Q222" s="39">
        <f t="shared" ref="Q222:Q227" si="42">K222</f>
        <v>33.96</v>
      </c>
      <c r="R222" s="111">
        <f t="shared" si="34"/>
        <v>37.356000000000002</v>
      </c>
      <c r="S222" s="275"/>
      <c r="T222" s="102"/>
      <c r="U222" s="4">
        <v>13</v>
      </c>
      <c r="W222" s="27" t="s">
        <v>1844</v>
      </c>
      <c r="X222" s="27"/>
    </row>
    <row r="223" spans="1:24" ht="60" hidden="1" customHeight="1" x14ac:dyDescent="0.25">
      <c r="A223" s="126">
        <v>221</v>
      </c>
      <c r="B223" s="259"/>
      <c r="C223" s="240" t="s">
        <v>1004</v>
      </c>
      <c r="D223" s="33" t="s">
        <v>1018</v>
      </c>
      <c r="E223" s="140" t="s">
        <v>2</v>
      </c>
      <c r="F223" s="141" t="s">
        <v>66</v>
      </c>
      <c r="G223" s="347" t="s">
        <v>68</v>
      </c>
      <c r="H223" s="7">
        <v>450</v>
      </c>
      <c r="I223" s="7" t="s">
        <v>560</v>
      </c>
      <c r="J223" s="44">
        <v>5.27</v>
      </c>
      <c r="K223" s="65">
        <v>2371.5</v>
      </c>
      <c r="L223" s="106">
        <v>5.27</v>
      </c>
      <c r="M223" s="45" t="s">
        <v>1409</v>
      </c>
      <c r="N223" s="73" t="s">
        <v>551</v>
      </c>
      <c r="O223" s="26" t="s">
        <v>1019</v>
      </c>
      <c r="P223" s="38">
        <v>44926</v>
      </c>
      <c r="Q223" s="39">
        <f t="shared" si="42"/>
        <v>2371.5</v>
      </c>
      <c r="R223" s="111">
        <f t="shared" si="34"/>
        <v>2608.65</v>
      </c>
      <c r="S223" s="275"/>
      <c r="T223" s="102"/>
      <c r="U223" s="4">
        <v>13</v>
      </c>
      <c r="W223" s="27" t="s">
        <v>1844</v>
      </c>
      <c r="X223" s="27"/>
    </row>
    <row r="224" spans="1:24" ht="60" hidden="1" customHeight="1" x14ac:dyDescent="0.25">
      <c r="A224" s="126">
        <v>222</v>
      </c>
      <c r="B224" s="259"/>
      <c r="C224" s="240" t="s">
        <v>1005</v>
      </c>
      <c r="D224" s="33" t="s">
        <v>1020</v>
      </c>
      <c r="E224" s="34" t="s">
        <v>190</v>
      </c>
      <c r="F224" s="35" t="s">
        <v>775</v>
      </c>
      <c r="G224" s="347" t="s">
        <v>192</v>
      </c>
      <c r="H224" s="7">
        <v>360</v>
      </c>
      <c r="I224" s="7" t="s">
        <v>560</v>
      </c>
      <c r="J224" s="44">
        <v>3.25</v>
      </c>
      <c r="K224" s="65">
        <v>1170</v>
      </c>
      <c r="L224" s="106">
        <v>3.25</v>
      </c>
      <c r="M224" s="45" t="s">
        <v>1409</v>
      </c>
      <c r="N224" s="73" t="s">
        <v>551</v>
      </c>
      <c r="O224" s="26" t="s">
        <v>1021</v>
      </c>
      <c r="P224" s="38">
        <v>44926</v>
      </c>
      <c r="Q224" s="39">
        <f t="shared" si="42"/>
        <v>1170</v>
      </c>
      <c r="R224" s="111">
        <f t="shared" si="34"/>
        <v>1287</v>
      </c>
      <c r="S224" s="275"/>
      <c r="T224" s="102"/>
      <c r="U224" s="4">
        <v>13</v>
      </c>
      <c r="W224" s="27" t="s">
        <v>1844</v>
      </c>
      <c r="X224" s="27"/>
    </row>
    <row r="225" spans="1:24" ht="60" hidden="1" customHeight="1" x14ac:dyDescent="0.25">
      <c r="A225" s="126">
        <v>223</v>
      </c>
      <c r="B225" s="259"/>
      <c r="C225" s="249" t="s">
        <v>2996</v>
      </c>
      <c r="D225" s="33" t="s">
        <v>1022</v>
      </c>
      <c r="E225" s="34" t="s">
        <v>203</v>
      </c>
      <c r="F225" s="35" t="s">
        <v>167</v>
      </c>
      <c r="G225" s="347" t="s">
        <v>168</v>
      </c>
      <c r="H225" s="7">
        <v>450</v>
      </c>
      <c r="I225" s="7" t="s">
        <v>560</v>
      </c>
      <c r="J225" s="44">
        <v>0.09</v>
      </c>
      <c r="K225" s="65">
        <f>H225*J225</f>
        <v>40.5</v>
      </c>
      <c r="L225" s="106">
        <f>J225</f>
        <v>0.09</v>
      </c>
      <c r="M225" s="45" t="s">
        <v>1409</v>
      </c>
      <c r="N225" s="73" t="s">
        <v>1064</v>
      </c>
      <c r="O225" s="26" t="s">
        <v>1023</v>
      </c>
      <c r="P225" s="38">
        <v>44926</v>
      </c>
      <c r="Q225" s="39">
        <f t="shared" si="42"/>
        <v>40.5</v>
      </c>
      <c r="R225" s="102">
        <f t="shared" ref="R225:R233" si="43">(Q225*0.1)+Q225</f>
        <v>44.55</v>
      </c>
      <c r="S225" s="275">
        <v>33.85</v>
      </c>
      <c r="T225" s="102"/>
      <c r="U225" s="4">
        <v>13</v>
      </c>
      <c r="W225" s="27" t="s">
        <v>1844</v>
      </c>
      <c r="X225" s="27"/>
    </row>
    <row r="226" spans="1:24" ht="112.5" hidden="1" customHeight="1" x14ac:dyDescent="0.25">
      <c r="A226" s="126">
        <v>224</v>
      </c>
      <c r="B226" s="259"/>
      <c r="C226" s="240" t="s">
        <v>1024</v>
      </c>
      <c r="D226" s="33" t="s">
        <v>619</v>
      </c>
      <c r="E226" s="34" t="s">
        <v>203</v>
      </c>
      <c r="F226" s="35" t="s">
        <v>167</v>
      </c>
      <c r="G226" s="347" t="s">
        <v>168</v>
      </c>
      <c r="H226" s="7" t="s">
        <v>1025</v>
      </c>
      <c r="I226" s="7" t="s">
        <v>560</v>
      </c>
      <c r="J226" s="44" t="s">
        <v>1026</v>
      </c>
      <c r="K226" s="65">
        <v>3900</v>
      </c>
      <c r="L226" s="44" t="s">
        <v>1026</v>
      </c>
      <c r="M226" s="45" t="s">
        <v>1409</v>
      </c>
      <c r="N226" s="73" t="s">
        <v>1064</v>
      </c>
      <c r="O226" s="26" t="s">
        <v>1027</v>
      </c>
      <c r="P226" s="38">
        <v>44926</v>
      </c>
      <c r="Q226" s="39">
        <f t="shared" si="42"/>
        <v>3900</v>
      </c>
      <c r="R226" s="107">
        <f t="shared" si="43"/>
        <v>4290</v>
      </c>
      <c r="S226" s="275"/>
      <c r="T226" s="102"/>
      <c r="U226" s="4">
        <v>13</v>
      </c>
      <c r="W226" s="27" t="s">
        <v>1844</v>
      </c>
      <c r="X226" s="27"/>
    </row>
    <row r="227" spans="1:24" ht="60" hidden="1" customHeight="1" x14ac:dyDescent="0.25">
      <c r="A227" s="126">
        <v>225</v>
      </c>
      <c r="B227" s="259"/>
      <c r="C227" s="240" t="s">
        <v>1028</v>
      </c>
      <c r="D227" s="33" t="s">
        <v>617</v>
      </c>
      <c r="E227" s="112" t="s">
        <v>306</v>
      </c>
      <c r="F227" s="35" t="s">
        <v>307</v>
      </c>
      <c r="G227" s="347" t="s">
        <v>1077</v>
      </c>
      <c r="H227" s="7">
        <v>9</v>
      </c>
      <c r="I227" s="7" t="s">
        <v>255</v>
      </c>
      <c r="J227" s="44">
        <v>188.25</v>
      </c>
      <c r="K227" s="65">
        <f>H227*J227</f>
        <v>1694.25</v>
      </c>
      <c r="L227" s="106">
        <f>J227</f>
        <v>188.25</v>
      </c>
      <c r="M227" s="45" t="s">
        <v>1409</v>
      </c>
      <c r="N227" s="73" t="s">
        <v>551</v>
      </c>
      <c r="O227" s="26" t="s">
        <v>1029</v>
      </c>
      <c r="P227" s="38">
        <v>44620</v>
      </c>
      <c r="Q227" s="39">
        <f t="shared" si="42"/>
        <v>1694.25</v>
      </c>
      <c r="R227" s="108">
        <f t="shared" si="43"/>
        <v>1863.675</v>
      </c>
      <c r="S227" s="275"/>
      <c r="T227" s="107"/>
      <c r="U227" s="4">
        <v>13</v>
      </c>
      <c r="W227" s="27" t="s">
        <v>1844</v>
      </c>
      <c r="X227" s="27"/>
    </row>
    <row r="228" spans="1:24" ht="60" hidden="1" customHeight="1" x14ac:dyDescent="0.25">
      <c r="A228" s="127">
        <v>226</v>
      </c>
      <c r="B228" s="258"/>
      <c r="C228" s="240" t="s">
        <v>1030</v>
      </c>
      <c r="D228" s="43" t="s">
        <v>1031</v>
      </c>
      <c r="E228" s="59" t="s">
        <v>206</v>
      </c>
      <c r="F228" s="121" t="s">
        <v>207</v>
      </c>
      <c r="G228" s="306" t="s">
        <v>208</v>
      </c>
      <c r="H228" s="43">
        <v>4020</v>
      </c>
      <c r="I228" s="43"/>
      <c r="J228" s="44">
        <v>5.8635999999999999</v>
      </c>
      <c r="K228" s="122">
        <v>23571.671999999999</v>
      </c>
      <c r="L228" s="44">
        <v>5.8635999999999999</v>
      </c>
      <c r="M228" s="45" t="s">
        <v>1409</v>
      </c>
      <c r="N228" s="73" t="s">
        <v>1032</v>
      </c>
      <c r="O228" s="123" t="s">
        <v>1033</v>
      </c>
      <c r="P228" s="48">
        <v>44532</v>
      </c>
      <c r="Q228" s="49">
        <f>K228</f>
        <v>23571.671999999999</v>
      </c>
      <c r="R228" s="10">
        <f t="shared" si="43"/>
        <v>25928.839199999999</v>
      </c>
      <c r="S228" s="10"/>
      <c r="T228" s="243" t="s">
        <v>2087</v>
      </c>
      <c r="U228" s="124">
        <v>13</v>
      </c>
      <c r="V228" s="125"/>
      <c r="W228" s="27" t="s">
        <v>1844</v>
      </c>
      <c r="X228" s="120"/>
    </row>
    <row r="229" spans="1:24" ht="60" hidden="1" customHeight="1" x14ac:dyDescent="0.25">
      <c r="A229" s="126">
        <v>227</v>
      </c>
      <c r="B229" s="259"/>
      <c r="C229" s="240" t="s">
        <v>1034</v>
      </c>
      <c r="D229" s="33" t="s">
        <v>1035</v>
      </c>
      <c r="E229" s="140" t="s">
        <v>284</v>
      </c>
      <c r="F229" s="35" t="s">
        <v>285</v>
      </c>
      <c r="G229" s="347" t="s">
        <v>286</v>
      </c>
      <c r="H229" s="7">
        <v>360</v>
      </c>
      <c r="I229" s="7" t="s">
        <v>560</v>
      </c>
      <c r="J229" s="44">
        <v>0.64688999999999997</v>
      </c>
      <c r="K229" s="65" t="s">
        <v>1036</v>
      </c>
      <c r="L229" s="106">
        <v>0.64688999999999997</v>
      </c>
      <c r="M229" s="45" t="s">
        <v>1409</v>
      </c>
      <c r="N229" s="73" t="s">
        <v>551</v>
      </c>
      <c r="O229" s="26" t="s">
        <v>1037</v>
      </c>
      <c r="P229" s="38">
        <v>44926</v>
      </c>
      <c r="Q229" s="39">
        <v>352.89</v>
      </c>
      <c r="R229" s="111">
        <f t="shared" si="43"/>
        <v>388.17899999999997</v>
      </c>
      <c r="S229" s="275"/>
      <c r="T229" s="107"/>
      <c r="U229" s="4">
        <v>13</v>
      </c>
      <c r="W229" s="27" t="s">
        <v>1844</v>
      </c>
      <c r="X229" s="27"/>
    </row>
    <row r="230" spans="1:24" ht="60" hidden="1" customHeight="1" x14ac:dyDescent="0.25">
      <c r="A230" s="126">
        <v>228</v>
      </c>
      <c r="B230" s="259"/>
      <c r="C230" s="240" t="s">
        <v>1038</v>
      </c>
      <c r="D230" s="33" t="s">
        <v>1039</v>
      </c>
      <c r="E230" s="34" t="s">
        <v>135</v>
      </c>
      <c r="F230" s="35" t="s">
        <v>136</v>
      </c>
      <c r="G230" s="347" t="s">
        <v>137</v>
      </c>
      <c r="H230" s="7">
        <v>130000</v>
      </c>
      <c r="I230" s="7" t="s">
        <v>560</v>
      </c>
      <c r="J230" s="44">
        <v>6.5000000000000002E-2</v>
      </c>
      <c r="K230" s="65">
        <f>H230*J230</f>
        <v>8450</v>
      </c>
      <c r="L230" s="106">
        <f>J230</f>
        <v>6.5000000000000002E-2</v>
      </c>
      <c r="M230" s="45" t="s">
        <v>1409</v>
      </c>
      <c r="N230" s="73" t="s">
        <v>1040</v>
      </c>
      <c r="O230" s="26" t="s">
        <v>1041</v>
      </c>
      <c r="P230" s="38">
        <v>44926</v>
      </c>
      <c r="Q230" s="39">
        <f>K230</f>
        <v>8450</v>
      </c>
      <c r="R230" s="107">
        <f t="shared" si="43"/>
        <v>9295</v>
      </c>
      <c r="S230" s="275"/>
      <c r="T230" s="107"/>
      <c r="U230" s="4">
        <v>13</v>
      </c>
      <c r="W230" s="27" t="s">
        <v>1844</v>
      </c>
      <c r="X230" s="27"/>
    </row>
    <row r="231" spans="1:24" ht="60" hidden="1" customHeight="1" x14ac:dyDescent="0.25">
      <c r="A231" s="126">
        <v>229</v>
      </c>
      <c r="B231" s="259"/>
      <c r="C231" s="240" t="s">
        <v>1042</v>
      </c>
      <c r="D231" s="33" t="s">
        <v>1043</v>
      </c>
      <c r="E231" s="34" t="s">
        <v>1044</v>
      </c>
      <c r="F231" s="35" t="s">
        <v>1078</v>
      </c>
      <c r="G231" s="312" t="s">
        <v>1079</v>
      </c>
      <c r="H231" s="7" t="s">
        <v>1045</v>
      </c>
      <c r="I231" s="7" t="s">
        <v>373</v>
      </c>
      <c r="J231" s="44">
        <v>0.29760999999999999</v>
      </c>
      <c r="K231" s="65">
        <f>(8400*0.29761)</f>
        <v>2499.924</v>
      </c>
      <c r="L231" s="106">
        <f>J231</f>
        <v>0.29760999999999999</v>
      </c>
      <c r="M231" s="45" t="s">
        <v>1409</v>
      </c>
      <c r="N231" s="73" t="s">
        <v>1040</v>
      </c>
      <c r="O231" s="26" t="s">
        <v>1807</v>
      </c>
      <c r="P231" s="38">
        <v>44926</v>
      </c>
      <c r="Q231" s="39">
        <f>K231</f>
        <v>2499.924</v>
      </c>
      <c r="R231" s="109">
        <f t="shared" si="43"/>
        <v>2749.9164000000001</v>
      </c>
      <c r="S231" s="275"/>
      <c r="T231" s="107"/>
      <c r="U231" s="4">
        <v>13</v>
      </c>
      <c r="W231" s="27" t="s">
        <v>1844</v>
      </c>
      <c r="X231" s="27"/>
    </row>
    <row r="232" spans="1:24" ht="60" hidden="1" customHeight="1" x14ac:dyDescent="0.25">
      <c r="A232" s="126">
        <v>230</v>
      </c>
      <c r="B232" s="259"/>
      <c r="C232" s="240" t="s">
        <v>1046</v>
      </c>
      <c r="D232" s="33" t="s">
        <v>1047</v>
      </c>
      <c r="E232" s="140" t="s">
        <v>284</v>
      </c>
      <c r="F232" s="35" t="s">
        <v>285</v>
      </c>
      <c r="G232" s="304" t="s">
        <v>286</v>
      </c>
      <c r="H232" s="7">
        <v>800</v>
      </c>
      <c r="I232" s="7" t="s">
        <v>255</v>
      </c>
      <c r="J232" s="44">
        <v>1.1168</v>
      </c>
      <c r="K232" s="65">
        <f>H232*J232</f>
        <v>893.44</v>
      </c>
      <c r="L232" s="106">
        <f>J232</f>
        <v>1.1168</v>
      </c>
      <c r="M232" s="45" t="s">
        <v>1409</v>
      </c>
      <c r="N232" s="73" t="s">
        <v>551</v>
      </c>
      <c r="O232" s="26" t="s">
        <v>1048</v>
      </c>
      <c r="P232" s="38">
        <v>44926</v>
      </c>
      <c r="Q232" s="39">
        <v>923.44</v>
      </c>
      <c r="R232" s="110">
        <f t="shared" si="43"/>
        <v>1015.7840000000001</v>
      </c>
      <c r="S232" s="275"/>
      <c r="T232" s="107" t="s">
        <v>1049</v>
      </c>
      <c r="U232" s="4">
        <v>13</v>
      </c>
      <c r="W232" s="27" t="s">
        <v>1844</v>
      </c>
      <c r="X232" s="27" t="s">
        <v>468</v>
      </c>
    </row>
    <row r="233" spans="1:24" ht="60" hidden="1" customHeight="1" x14ac:dyDescent="0.25">
      <c r="A233" s="142">
        <v>231</v>
      </c>
      <c r="B233" s="259"/>
      <c r="C233" s="240" t="s">
        <v>2986</v>
      </c>
      <c r="D233" s="33"/>
      <c r="E233" s="140" t="s">
        <v>16</v>
      </c>
      <c r="F233" s="141" t="s">
        <v>80</v>
      </c>
      <c r="G233" s="347" t="s">
        <v>81</v>
      </c>
      <c r="H233" s="7">
        <v>1008</v>
      </c>
      <c r="I233" s="7" t="s">
        <v>373</v>
      </c>
      <c r="J233" s="44">
        <v>25.332139999999999</v>
      </c>
      <c r="K233" s="65">
        <f>H233*J233</f>
        <v>25534.797119999999</v>
      </c>
      <c r="L233" s="130">
        <v>23.178699999999999</v>
      </c>
      <c r="M233" s="45" t="s">
        <v>1409</v>
      </c>
      <c r="N233" s="73" t="s">
        <v>1040</v>
      </c>
      <c r="O233" s="26" t="s">
        <v>1050</v>
      </c>
      <c r="P233" s="38">
        <v>44926</v>
      </c>
      <c r="Q233" s="39">
        <f>(H233*L233)</f>
        <v>23364.1296</v>
      </c>
      <c r="R233" s="128">
        <f t="shared" si="43"/>
        <v>25700.542560000002</v>
      </c>
      <c r="S233" s="275"/>
      <c r="T233" s="239" t="s">
        <v>2087</v>
      </c>
      <c r="U233" s="4">
        <v>13</v>
      </c>
      <c r="W233" s="27" t="s">
        <v>1840</v>
      </c>
      <c r="X233" s="27"/>
    </row>
    <row r="234" spans="1:24" ht="60" hidden="1" customHeight="1" x14ac:dyDescent="0.25">
      <c r="A234" s="142">
        <v>232</v>
      </c>
      <c r="B234" s="259"/>
      <c r="C234" s="240" t="s">
        <v>1082</v>
      </c>
      <c r="D234" s="33"/>
      <c r="E234" s="34" t="s">
        <v>536</v>
      </c>
      <c r="F234" s="35" t="s">
        <v>1009</v>
      </c>
      <c r="G234" s="347" t="s">
        <v>1010</v>
      </c>
      <c r="H234" s="7">
        <v>400</v>
      </c>
      <c r="I234" s="7" t="s">
        <v>251</v>
      </c>
      <c r="J234" s="44">
        <v>1.92</v>
      </c>
      <c r="K234" s="65">
        <f>H234*J234</f>
        <v>768</v>
      </c>
      <c r="L234" s="130">
        <f>J234</f>
        <v>1.92</v>
      </c>
      <c r="M234" s="45" t="s">
        <v>1409</v>
      </c>
      <c r="N234" s="73" t="s">
        <v>551</v>
      </c>
      <c r="O234" s="26" t="s">
        <v>1083</v>
      </c>
      <c r="P234" s="38">
        <v>44926</v>
      </c>
      <c r="Q234" s="39">
        <f>K234</f>
        <v>768</v>
      </c>
      <c r="R234" s="128">
        <f t="shared" ref="R234:R244" si="44">(Q234*0.1)+Q234</f>
        <v>844.8</v>
      </c>
      <c r="S234" s="275"/>
      <c r="T234" s="107"/>
      <c r="U234" s="4">
        <v>2</v>
      </c>
      <c r="W234" s="27" t="s">
        <v>1840</v>
      </c>
      <c r="X234" s="27"/>
    </row>
    <row r="235" spans="1:24" ht="60" hidden="1" customHeight="1" x14ac:dyDescent="0.25">
      <c r="A235" s="142">
        <v>233</v>
      </c>
      <c r="B235" s="259"/>
      <c r="C235" s="240" t="s">
        <v>1084</v>
      </c>
      <c r="D235" s="33"/>
      <c r="E235" s="34" t="s">
        <v>1247</v>
      </c>
      <c r="F235" s="35" t="s">
        <v>1248</v>
      </c>
      <c r="G235" s="347" t="s">
        <v>1249</v>
      </c>
      <c r="H235" s="7"/>
      <c r="I235" s="7" t="s">
        <v>373</v>
      </c>
      <c r="J235" s="44"/>
      <c r="K235" s="65">
        <v>1000</v>
      </c>
      <c r="L235" s="130"/>
      <c r="M235" s="45" t="s">
        <v>1409</v>
      </c>
      <c r="N235" s="73" t="s">
        <v>551</v>
      </c>
      <c r="O235" s="26" t="s">
        <v>1085</v>
      </c>
      <c r="P235" s="38">
        <v>44926</v>
      </c>
      <c r="Q235" s="39">
        <v>1000</v>
      </c>
      <c r="R235" s="128">
        <f t="shared" si="44"/>
        <v>1100</v>
      </c>
      <c r="S235" s="275"/>
      <c r="T235" s="107"/>
      <c r="U235" s="4">
        <v>12</v>
      </c>
      <c r="W235" s="27" t="s">
        <v>1840</v>
      </c>
      <c r="X235" s="27"/>
    </row>
    <row r="236" spans="1:24" ht="60" hidden="1" customHeight="1" x14ac:dyDescent="0.25">
      <c r="A236" s="142">
        <v>234</v>
      </c>
      <c r="B236" s="259"/>
      <c r="C236" s="240" t="s">
        <v>1086</v>
      </c>
      <c r="D236" s="33" t="s">
        <v>1087</v>
      </c>
      <c r="E236" s="34" t="s">
        <v>206</v>
      </c>
      <c r="F236" s="30" t="s">
        <v>207</v>
      </c>
      <c r="G236" s="347" t="s">
        <v>208</v>
      </c>
      <c r="H236" s="7">
        <v>48000</v>
      </c>
      <c r="I236" s="7" t="s">
        <v>560</v>
      </c>
      <c r="J236" s="44">
        <v>1.71</v>
      </c>
      <c r="K236" s="65">
        <f>H236*J236</f>
        <v>82080</v>
      </c>
      <c r="L236" s="130">
        <f>J236</f>
        <v>1.71</v>
      </c>
      <c r="M236" s="45" t="s">
        <v>1409</v>
      </c>
      <c r="N236" s="73" t="s">
        <v>551</v>
      </c>
      <c r="O236" s="31" t="s">
        <v>1305</v>
      </c>
      <c r="P236" s="38">
        <v>44926</v>
      </c>
      <c r="Q236" s="39">
        <f>K236</f>
        <v>82080</v>
      </c>
      <c r="R236" s="128">
        <f t="shared" si="44"/>
        <v>90288</v>
      </c>
      <c r="S236" s="275"/>
      <c r="T236" s="239" t="s">
        <v>2087</v>
      </c>
      <c r="U236" s="4">
        <v>12</v>
      </c>
      <c r="V236" s="32" t="s">
        <v>1052</v>
      </c>
      <c r="W236" s="27" t="s">
        <v>1840</v>
      </c>
      <c r="X236" s="27"/>
    </row>
    <row r="237" spans="1:24" ht="60" hidden="1" customHeight="1" x14ac:dyDescent="0.25">
      <c r="A237" s="142">
        <v>235</v>
      </c>
      <c r="B237" s="259"/>
      <c r="C237" s="240" t="s">
        <v>1088</v>
      </c>
      <c r="D237" s="33"/>
      <c r="E237" s="140" t="s">
        <v>2</v>
      </c>
      <c r="F237" s="141" t="s">
        <v>66</v>
      </c>
      <c r="G237" s="347" t="s">
        <v>68</v>
      </c>
      <c r="H237" s="7">
        <v>1000</v>
      </c>
      <c r="I237" s="7" t="s">
        <v>560</v>
      </c>
      <c r="J237" s="44">
        <v>3.4000000000000002E-2</v>
      </c>
      <c r="K237" s="65">
        <f t="shared" ref="K237:K242" si="45">H237*J237</f>
        <v>34</v>
      </c>
      <c r="L237" s="130">
        <f t="shared" ref="L237:L242" si="46">J237</f>
        <v>3.4000000000000002E-2</v>
      </c>
      <c r="M237" s="45" t="s">
        <v>1409</v>
      </c>
      <c r="N237" s="73" t="s">
        <v>551</v>
      </c>
      <c r="O237" s="26" t="s">
        <v>1089</v>
      </c>
      <c r="P237" s="38">
        <v>44926</v>
      </c>
      <c r="Q237" s="39">
        <f t="shared" ref="Q237:Q242" si="47">K237</f>
        <v>34</v>
      </c>
      <c r="R237" s="128">
        <f t="shared" si="44"/>
        <v>37.4</v>
      </c>
      <c r="S237" s="275"/>
      <c r="T237" s="107" t="s">
        <v>1090</v>
      </c>
      <c r="U237" s="4">
        <v>12</v>
      </c>
      <c r="W237" s="27" t="s">
        <v>1840</v>
      </c>
      <c r="X237" s="27"/>
    </row>
    <row r="238" spans="1:24" ht="60" hidden="1" customHeight="1" x14ac:dyDescent="0.25">
      <c r="A238" s="142">
        <v>236</v>
      </c>
      <c r="B238" s="259"/>
      <c r="C238" s="240" t="s">
        <v>1091</v>
      </c>
      <c r="D238" s="33"/>
      <c r="E238" s="34" t="s">
        <v>1250</v>
      </c>
      <c r="F238" s="35" t="s">
        <v>1251</v>
      </c>
      <c r="G238" s="347" t="s">
        <v>1252</v>
      </c>
      <c r="H238" s="7">
        <v>1560</v>
      </c>
      <c r="I238" s="7" t="s">
        <v>274</v>
      </c>
      <c r="J238" s="44">
        <v>0.61</v>
      </c>
      <c r="K238" s="65">
        <f t="shared" si="45"/>
        <v>951.6</v>
      </c>
      <c r="L238" s="130">
        <f t="shared" si="46"/>
        <v>0.61</v>
      </c>
      <c r="M238" s="45" t="s">
        <v>1409</v>
      </c>
      <c r="N238" s="73" t="s">
        <v>551</v>
      </c>
      <c r="O238" s="26" t="s">
        <v>1092</v>
      </c>
      <c r="P238" s="38">
        <v>44926</v>
      </c>
      <c r="Q238" s="39">
        <f t="shared" si="47"/>
        <v>951.6</v>
      </c>
      <c r="R238" s="128">
        <f t="shared" si="44"/>
        <v>1046.76</v>
      </c>
      <c r="S238" s="275"/>
      <c r="T238" s="107" t="s">
        <v>885</v>
      </c>
      <c r="U238" s="4">
        <v>12</v>
      </c>
      <c r="W238" s="27" t="s">
        <v>1840</v>
      </c>
      <c r="X238" s="27"/>
    </row>
    <row r="239" spans="1:24" ht="60" hidden="1" customHeight="1" x14ac:dyDescent="0.25">
      <c r="A239" s="142">
        <v>237</v>
      </c>
      <c r="B239" s="259"/>
      <c r="C239" s="240" t="s">
        <v>1093</v>
      </c>
      <c r="D239" s="33"/>
      <c r="E239" s="34" t="s">
        <v>1094</v>
      </c>
      <c r="F239" s="35" t="s">
        <v>778</v>
      </c>
      <c r="G239" s="347" t="s">
        <v>779</v>
      </c>
      <c r="H239" s="7">
        <v>8</v>
      </c>
      <c r="I239" s="7" t="s">
        <v>255</v>
      </c>
      <c r="J239" s="44">
        <v>15.55</v>
      </c>
      <c r="K239" s="65">
        <f t="shared" si="45"/>
        <v>124.4</v>
      </c>
      <c r="L239" s="130">
        <f t="shared" si="46"/>
        <v>15.55</v>
      </c>
      <c r="M239" s="45" t="s">
        <v>1409</v>
      </c>
      <c r="N239" s="73" t="s">
        <v>551</v>
      </c>
      <c r="O239" s="26" t="s">
        <v>1095</v>
      </c>
      <c r="P239" s="38">
        <v>44926</v>
      </c>
      <c r="Q239" s="39">
        <f t="shared" si="47"/>
        <v>124.4</v>
      </c>
      <c r="R239" s="128">
        <f t="shared" si="44"/>
        <v>136.84</v>
      </c>
      <c r="S239" s="275"/>
      <c r="T239" s="107" t="s">
        <v>1096</v>
      </c>
      <c r="U239" s="4">
        <v>12</v>
      </c>
      <c r="W239" s="27" t="s">
        <v>1840</v>
      </c>
      <c r="X239" s="27"/>
    </row>
    <row r="240" spans="1:24" ht="60" hidden="1" customHeight="1" x14ac:dyDescent="0.25">
      <c r="A240" s="142">
        <v>238</v>
      </c>
      <c r="B240" s="259"/>
      <c r="C240" s="240" t="s">
        <v>1097</v>
      </c>
      <c r="D240" s="259" t="s">
        <v>2391</v>
      </c>
      <c r="E240" s="34" t="s">
        <v>662</v>
      </c>
      <c r="F240" s="35" t="s">
        <v>1069</v>
      </c>
      <c r="G240" s="347" t="s">
        <v>1070</v>
      </c>
      <c r="H240" s="7">
        <v>1800</v>
      </c>
      <c r="I240" s="7" t="s">
        <v>373</v>
      </c>
      <c r="J240" s="44">
        <v>39.5</v>
      </c>
      <c r="K240" s="65">
        <f t="shared" si="45"/>
        <v>71100</v>
      </c>
      <c r="L240" s="130">
        <f t="shared" si="46"/>
        <v>39.5</v>
      </c>
      <c r="M240" s="45" t="s">
        <v>1409</v>
      </c>
      <c r="N240" s="73" t="s">
        <v>551</v>
      </c>
      <c r="O240" s="26" t="s">
        <v>1098</v>
      </c>
      <c r="P240" s="38">
        <v>44926</v>
      </c>
      <c r="Q240" s="39">
        <f t="shared" si="47"/>
        <v>71100</v>
      </c>
      <c r="R240" s="128">
        <f t="shared" si="44"/>
        <v>78210</v>
      </c>
      <c r="S240" s="275"/>
      <c r="T240" s="128" t="s">
        <v>1099</v>
      </c>
      <c r="U240" s="4">
        <v>12</v>
      </c>
      <c r="V240" s="32" t="s">
        <v>1052</v>
      </c>
      <c r="W240" s="27" t="s">
        <v>1840</v>
      </c>
      <c r="X240" s="27"/>
    </row>
    <row r="241" spans="1:24" ht="60" hidden="1" customHeight="1" x14ac:dyDescent="0.25">
      <c r="A241" s="142">
        <v>239</v>
      </c>
      <c r="B241" s="259"/>
      <c r="C241" s="240" t="s">
        <v>3011</v>
      </c>
      <c r="D241" s="33" t="s">
        <v>1101</v>
      </c>
      <c r="E241" s="34" t="s">
        <v>1102</v>
      </c>
      <c r="F241" s="35" t="s">
        <v>1242</v>
      </c>
      <c r="G241" s="347" t="s">
        <v>1243</v>
      </c>
      <c r="H241" s="7">
        <v>1500</v>
      </c>
      <c r="I241" s="7" t="s">
        <v>560</v>
      </c>
      <c r="J241" s="44">
        <v>50.634659999999997</v>
      </c>
      <c r="K241" s="65">
        <f t="shared" si="45"/>
        <v>75951.989999999991</v>
      </c>
      <c r="L241" s="130">
        <f t="shared" si="46"/>
        <v>50.634659999999997</v>
      </c>
      <c r="M241" s="45" t="s">
        <v>1409</v>
      </c>
      <c r="N241" s="73" t="s">
        <v>1688</v>
      </c>
      <c r="O241" s="26" t="s">
        <v>1103</v>
      </c>
      <c r="P241" s="38">
        <v>44926</v>
      </c>
      <c r="Q241" s="39">
        <f t="shared" si="47"/>
        <v>75951.989999999991</v>
      </c>
      <c r="R241" s="128">
        <f t="shared" si="44"/>
        <v>83547.188999999984</v>
      </c>
      <c r="S241" s="275"/>
      <c r="T241" s="129" t="s">
        <v>1090</v>
      </c>
      <c r="U241" s="4">
        <v>12</v>
      </c>
      <c r="V241" s="32" t="s">
        <v>1052</v>
      </c>
      <c r="W241" s="27" t="s">
        <v>1840</v>
      </c>
      <c r="X241" s="27"/>
    </row>
    <row r="242" spans="1:24" ht="60" hidden="1" customHeight="1" x14ac:dyDescent="0.25">
      <c r="A242" s="142">
        <v>240</v>
      </c>
      <c r="B242" s="259"/>
      <c r="C242" s="240" t="s">
        <v>1104</v>
      </c>
      <c r="D242" s="33" t="s">
        <v>1105</v>
      </c>
      <c r="E242" s="34" t="s">
        <v>203</v>
      </c>
      <c r="F242" s="35" t="s">
        <v>167</v>
      </c>
      <c r="G242" s="347" t="s">
        <v>168</v>
      </c>
      <c r="H242" s="7">
        <v>32000</v>
      </c>
      <c r="I242" s="7" t="s">
        <v>560</v>
      </c>
      <c r="J242" s="44">
        <v>0.14899999999999999</v>
      </c>
      <c r="K242" s="65">
        <f t="shared" si="45"/>
        <v>4768</v>
      </c>
      <c r="L242" s="130">
        <f t="shared" si="46"/>
        <v>0.14899999999999999</v>
      </c>
      <c r="M242" s="45" t="s">
        <v>1409</v>
      </c>
      <c r="N242" s="73" t="s">
        <v>551</v>
      </c>
      <c r="O242" s="26" t="s">
        <v>1106</v>
      </c>
      <c r="P242" s="38">
        <v>44926</v>
      </c>
      <c r="Q242" s="39">
        <f t="shared" si="47"/>
        <v>4768</v>
      </c>
      <c r="R242" s="131">
        <f t="shared" si="44"/>
        <v>5244.8</v>
      </c>
      <c r="S242" s="275"/>
      <c r="T242" s="131"/>
      <c r="U242" s="4">
        <v>12</v>
      </c>
      <c r="V242" s="32"/>
      <c r="W242" s="27" t="s">
        <v>1840</v>
      </c>
      <c r="X242" s="27"/>
    </row>
    <row r="243" spans="1:24" ht="60" hidden="1" customHeight="1" x14ac:dyDescent="0.25">
      <c r="A243" s="142">
        <v>241</v>
      </c>
      <c r="B243" s="259"/>
      <c r="C243" s="240" t="s">
        <v>1107</v>
      </c>
      <c r="D243" s="33" t="s">
        <v>1108</v>
      </c>
      <c r="E243" s="34" t="s">
        <v>1109</v>
      </c>
      <c r="F243" s="35" t="s">
        <v>1254</v>
      </c>
      <c r="G243" s="347" t="s">
        <v>1253</v>
      </c>
      <c r="H243" s="7" t="s">
        <v>1110</v>
      </c>
      <c r="I243" s="7" t="s">
        <v>560</v>
      </c>
      <c r="J243" s="44">
        <v>53.582250000000002</v>
      </c>
      <c r="K243" s="65">
        <f>(2400+1500)*J243</f>
        <v>208970.77499999999</v>
      </c>
      <c r="L243" s="130" t="s">
        <v>1304</v>
      </c>
      <c r="M243" s="45" t="s">
        <v>1409</v>
      </c>
      <c r="N243" s="73" t="s">
        <v>1689</v>
      </c>
      <c r="O243" s="26" t="s">
        <v>1687</v>
      </c>
      <c r="P243" s="38">
        <v>44926</v>
      </c>
      <c r="Q243" s="39">
        <v>183589.71</v>
      </c>
      <c r="R243" s="131">
        <f t="shared" si="44"/>
        <v>201948.68099999998</v>
      </c>
      <c r="S243" s="275"/>
      <c r="T243" s="131"/>
      <c r="U243" s="4">
        <v>12</v>
      </c>
      <c r="V243" s="32" t="s">
        <v>1052</v>
      </c>
      <c r="W243" s="27" t="s">
        <v>1840</v>
      </c>
      <c r="X243" s="27"/>
    </row>
    <row r="244" spans="1:24" ht="60" hidden="1" customHeight="1" x14ac:dyDescent="0.25">
      <c r="A244" s="142">
        <v>242</v>
      </c>
      <c r="B244" s="259"/>
      <c r="C244" s="240" t="s">
        <v>3001</v>
      </c>
      <c r="D244" s="33" t="s">
        <v>1111</v>
      </c>
      <c r="E244" s="34" t="s">
        <v>184</v>
      </c>
      <c r="F244" s="58" t="s">
        <v>185</v>
      </c>
      <c r="G244" s="347" t="s">
        <v>186</v>
      </c>
      <c r="H244" s="7">
        <v>280</v>
      </c>
      <c r="I244" s="7" t="s">
        <v>560</v>
      </c>
      <c r="J244" s="44">
        <v>91.404290000000003</v>
      </c>
      <c r="K244" s="65">
        <f>H244*J244</f>
        <v>25593.2012</v>
      </c>
      <c r="L244" s="130">
        <f>J244</f>
        <v>91.404290000000003</v>
      </c>
      <c r="M244" s="45" t="s">
        <v>1409</v>
      </c>
      <c r="N244" s="73" t="s">
        <v>1306</v>
      </c>
      <c r="O244" s="26" t="s">
        <v>1112</v>
      </c>
      <c r="P244" s="38">
        <v>44926</v>
      </c>
      <c r="Q244" s="39">
        <f>K244</f>
        <v>25593.2012</v>
      </c>
      <c r="R244" s="131">
        <f t="shared" si="44"/>
        <v>28152.52132</v>
      </c>
      <c r="S244" s="275"/>
      <c r="T244" s="243" t="s">
        <v>2087</v>
      </c>
      <c r="U244" s="4">
        <v>12</v>
      </c>
      <c r="V244" s="32"/>
      <c r="W244" s="27" t="s">
        <v>1840</v>
      </c>
      <c r="X244" s="27"/>
    </row>
    <row r="245" spans="1:24" ht="60" hidden="1" customHeight="1" x14ac:dyDescent="0.25">
      <c r="A245" s="142">
        <v>243</v>
      </c>
      <c r="B245" s="259"/>
      <c r="C245" s="240" t="s">
        <v>1113</v>
      </c>
      <c r="D245" s="33" t="s">
        <v>1114</v>
      </c>
      <c r="E245" s="34" t="s">
        <v>206</v>
      </c>
      <c r="F245" s="30" t="s">
        <v>207</v>
      </c>
      <c r="G245" s="347" t="s">
        <v>208</v>
      </c>
      <c r="H245" s="7" t="s">
        <v>1115</v>
      </c>
      <c r="I245" s="7" t="s">
        <v>560</v>
      </c>
      <c r="J245" s="44" t="s">
        <v>1116</v>
      </c>
      <c r="K245" s="65">
        <v>3319.8</v>
      </c>
      <c r="L245" s="44" t="s">
        <v>1116</v>
      </c>
      <c r="M245" s="45" t="s">
        <v>1409</v>
      </c>
      <c r="N245" s="73" t="s">
        <v>551</v>
      </c>
      <c r="O245" s="26" t="s">
        <v>1117</v>
      </c>
      <c r="P245" s="38">
        <v>44926</v>
      </c>
      <c r="Q245" s="39">
        <f>K245</f>
        <v>3319.8</v>
      </c>
      <c r="R245" s="131">
        <f>(Q245*0.1)+Q245</f>
        <v>3651.78</v>
      </c>
      <c r="S245" s="275"/>
      <c r="T245" s="131"/>
      <c r="U245" s="4">
        <v>12</v>
      </c>
      <c r="V245" s="32"/>
      <c r="W245" s="27" t="s">
        <v>1840</v>
      </c>
      <c r="X245" s="27"/>
    </row>
    <row r="246" spans="1:24" ht="60" hidden="1" customHeight="1" x14ac:dyDescent="0.25">
      <c r="A246" s="142">
        <v>244</v>
      </c>
      <c r="B246" s="259"/>
      <c r="C246" s="240" t="s">
        <v>1118</v>
      </c>
      <c r="D246" s="33" t="s">
        <v>1119</v>
      </c>
      <c r="E246" s="34" t="s">
        <v>698</v>
      </c>
      <c r="F246" s="35" t="s">
        <v>695</v>
      </c>
      <c r="G246" s="347" t="s">
        <v>696</v>
      </c>
      <c r="H246" s="7">
        <v>200</v>
      </c>
      <c r="I246" s="7" t="s">
        <v>560</v>
      </c>
      <c r="J246" s="44">
        <v>2.88</v>
      </c>
      <c r="K246" s="65">
        <f>H246*J246</f>
        <v>576</v>
      </c>
      <c r="L246" s="130">
        <f>J246</f>
        <v>2.88</v>
      </c>
      <c r="M246" s="45" t="s">
        <v>1409</v>
      </c>
      <c r="N246" s="73" t="s">
        <v>551</v>
      </c>
      <c r="O246" s="26" t="s">
        <v>1120</v>
      </c>
      <c r="P246" s="38">
        <v>44926</v>
      </c>
      <c r="Q246" s="39">
        <f>K246</f>
        <v>576</v>
      </c>
      <c r="R246" s="131">
        <f>(Q246*0.1)+Q246</f>
        <v>633.6</v>
      </c>
      <c r="S246" s="275"/>
      <c r="T246" s="131"/>
      <c r="U246" s="4">
        <v>12</v>
      </c>
      <c r="V246" s="32"/>
      <c r="W246" s="27" t="s">
        <v>1840</v>
      </c>
      <c r="X246" s="27"/>
    </row>
    <row r="247" spans="1:24" ht="60" hidden="1" customHeight="1" x14ac:dyDescent="0.25">
      <c r="A247" s="142">
        <v>245</v>
      </c>
      <c r="B247" s="259"/>
      <c r="C247" s="240" t="s">
        <v>1121</v>
      </c>
      <c r="D247" s="33" t="s">
        <v>1122</v>
      </c>
      <c r="E247" s="34" t="s">
        <v>1161</v>
      </c>
      <c r="F247" s="35" t="s">
        <v>1238</v>
      </c>
      <c r="G247" s="347" t="s">
        <v>1239</v>
      </c>
      <c r="H247" s="7">
        <v>18</v>
      </c>
      <c r="I247" s="7" t="s">
        <v>560</v>
      </c>
      <c r="J247" s="44">
        <v>30.94</v>
      </c>
      <c r="K247" s="65">
        <f t="shared" ref="K247:K252" si="48">H247*J247</f>
        <v>556.92000000000007</v>
      </c>
      <c r="L247" s="130">
        <f t="shared" ref="L247:L253" si="49">J247</f>
        <v>30.94</v>
      </c>
      <c r="M247" s="45" t="s">
        <v>1409</v>
      </c>
      <c r="N247" s="73" t="s">
        <v>551</v>
      </c>
      <c r="O247" s="26" t="s">
        <v>1123</v>
      </c>
      <c r="P247" s="38">
        <v>44926</v>
      </c>
      <c r="Q247" s="39">
        <f t="shared" ref="Q247:Q253" si="50">K247</f>
        <v>556.92000000000007</v>
      </c>
      <c r="R247" s="133">
        <f t="shared" ref="R247:R254" si="51">(Q247*0.1)+Q247</f>
        <v>612.61200000000008</v>
      </c>
      <c r="S247" s="275"/>
      <c r="T247" s="131"/>
      <c r="U247" s="4">
        <v>12</v>
      </c>
      <c r="V247" s="32"/>
      <c r="W247" s="27" t="s">
        <v>1840</v>
      </c>
      <c r="X247" s="27"/>
    </row>
    <row r="248" spans="1:24" ht="60" hidden="1" customHeight="1" x14ac:dyDescent="0.25">
      <c r="A248" s="142">
        <v>246</v>
      </c>
      <c r="B248" s="259"/>
      <c r="C248" s="249" t="s">
        <v>3000</v>
      </c>
      <c r="D248" s="33" t="s">
        <v>1124</v>
      </c>
      <c r="E248" s="140" t="s">
        <v>340</v>
      </c>
      <c r="F248" s="35" t="s">
        <v>339</v>
      </c>
      <c r="G248" s="347" t="s">
        <v>338</v>
      </c>
      <c r="H248" s="7">
        <v>1855</v>
      </c>
      <c r="I248" s="7" t="s">
        <v>560</v>
      </c>
      <c r="J248" s="44">
        <v>2.48</v>
      </c>
      <c r="K248" s="65">
        <f t="shared" si="48"/>
        <v>4600.3999999999996</v>
      </c>
      <c r="L248" s="130">
        <f t="shared" si="49"/>
        <v>2.48</v>
      </c>
      <c r="M248" s="45" t="s">
        <v>1409</v>
      </c>
      <c r="N248" s="73" t="s">
        <v>551</v>
      </c>
      <c r="O248" s="26" t="s">
        <v>1125</v>
      </c>
      <c r="P248" s="38">
        <v>44926</v>
      </c>
      <c r="Q248" s="39">
        <f t="shared" si="50"/>
        <v>4600.3999999999996</v>
      </c>
      <c r="R248" s="133">
        <f t="shared" si="51"/>
        <v>5060.4399999999996</v>
      </c>
      <c r="S248" s="275">
        <v>1677.72</v>
      </c>
      <c r="T248" s="131"/>
      <c r="U248" s="4">
        <v>12</v>
      </c>
      <c r="V248" s="32"/>
      <c r="W248" s="27" t="s">
        <v>1840</v>
      </c>
      <c r="X248" s="27"/>
    </row>
    <row r="249" spans="1:24" ht="60" hidden="1" customHeight="1" x14ac:dyDescent="0.25">
      <c r="A249" s="142">
        <v>247</v>
      </c>
      <c r="B249" s="259"/>
      <c r="C249" s="240" t="s">
        <v>1126</v>
      </c>
      <c r="D249" s="33" t="s">
        <v>1114</v>
      </c>
      <c r="E249" s="34" t="s">
        <v>1127</v>
      </c>
      <c r="F249" s="35" t="s">
        <v>1255</v>
      </c>
      <c r="G249" s="347" t="s">
        <v>1256</v>
      </c>
      <c r="H249" s="7">
        <v>2720</v>
      </c>
      <c r="I249" s="7" t="s">
        <v>560</v>
      </c>
      <c r="J249" s="44">
        <v>2.05966</v>
      </c>
      <c r="K249" s="65">
        <f t="shared" si="48"/>
        <v>5602.2752</v>
      </c>
      <c r="L249" s="130">
        <f t="shared" si="49"/>
        <v>2.05966</v>
      </c>
      <c r="M249" s="45" t="s">
        <v>1409</v>
      </c>
      <c r="N249" s="73" t="s">
        <v>551</v>
      </c>
      <c r="O249" s="26" t="s">
        <v>1128</v>
      </c>
      <c r="P249" s="38">
        <v>44926</v>
      </c>
      <c r="Q249" s="39">
        <f t="shared" si="50"/>
        <v>5602.2752</v>
      </c>
      <c r="R249" s="133">
        <f t="shared" si="51"/>
        <v>6162.5027200000004</v>
      </c>
      <c r="S249" s="275"/>
      <c r="T249" s="131"/>
      <c r="U249" s="4">
        <v>12</v>
      </c>
      <c r="V249" s="32"/>
      <c r="W249" s="27" t="s">
        <v>1840</v>
      </c>
      <c r="X249" s="27"/>
    </row>
    <row r="250" spans="1:24" ht="60" hidden="1" customHeight="1" x14ac:dyDescent="0.25">
      <c r="A250" s="142">
        <v>248</v>
      </c>
      <c r="B250" s="259"/>
      <c r="C250" s="240" t="s">
        <v>1129</v>
      </c>
      <c r="D250" s="33" t="s">
        <v>1130</v>
      </c>
      <c r="E250" s="34" t="s">
        <v>448</v>
      </c>
      <c r="F250" s="35" t="s">
        <v>450</v>
      </c>
      <c r="G250" s="347" t="s">
        <v>449</v>
      </c>
      <c r="H250" s="7">
        <v>240</v>
      </c>
      <c r="I250" s="7" t="s">
        <v>560</v>
      </c>
      <c r="J250" s="44">
        <v>14.52</v>
      </c>
      <c r="K250" s="65">
        <f t="shared" si="48"/>
        <v>3484.7999999999997</v>
      </c>
      <c r="L250" s="130">
        <f t="shared" si="49"/>
        <v>14.52</v>
      </c>
      <c r="M250" s="45" t="s">
        <v>1409</v>
      </c>
      <c r="N250" s="73" t="s">
        <v>551</v>
      </c>
      <c r="O250" s="26" t="s">
        <v>1131</v>
      </c>
      <c r="P250" s="38">
        <v>44926</v>
      </c>
      <c r="Q250" s="39">
        <f t="shared" si="50"/>
        <v>3484.7999999999997</v>
      </c>
      <c r="R250" s="133">
        <f t="shared" si="51"/>
        <v>3833.2799999999997</v>
      </c>
      <c r="S250" s="275"/>
      <c r="T250" s="131"/>
      <c r="U250" s="4">
        <v>12</v>
      </c>
      <c r="V250" s="32"/>
      <c r="W250" s="27" t="s">
        <v>1840</v>
      </c>
      <c r="X250" s="27"/>
    </row>
    <row r="251" spans="1:24" ht="60" hidden="1" customHeight="1" x14ac:dyDescent="0.25">
      <c r="A251" s="142">
        <v>249</v>
      </c>
      <c r="B251" s="259"/>
      <c r="C251" s="240" t="s">
        <v>1132</v>
      </c>
      <c r="D251" s="33" t="s">
        <v>1133</v>
      </c>
      <c r="E251" s="34" t="s">
        <v>203</v>
      </c>
      <c r="F251" s="35" t="s">
        <v>167</v>
      </c>
      <c r="G251" s="347" t="s">
        <v>168</v>
      </c>
      <c r="H251" s="7">
        <v>500</v>
      </c>
      <c r="I251" s="7" t="s">
        <v>560</v>
      </c>
      <c r="J251" s="44">
        <v>2.9399999999999999E-2</v>
      </c>
      <c r="K251" s="65">
        <f t="shared" si="48"/>
        <v>14.7</v>
      </c>
      <c r="L251" s="130">
        <f t="shared" si="49"/>
        <v>2.9399999999999999E-2</v>
      </c>
      <c r="M251" s="45" t="s">
        <v>1409</v>
      </c>
      <c r="N251" s="73" t="s">
        <v>551</v>
      </c>
      <c r="O251" s="26" t="s">
        <v>1134</v>
      </c>
      <c r="P251" s="38">
        <v>44926</v>
      </c>
      <c r="Q251" s="39">
        <f t="shared" si="50"/>
        <v>14.7</v>
      </c>
      <c r="R251" s="133">
        <f t="shared" si="51"/>
        <v>16.169999999999998</v>
      </c>
      <c r="S251" s="275"/>
      <c r="T251" s="131"/>
      <c r="U251" s="4">
        <v>12</v>
      </c>
      <c r="V251" s="32"/>
      <c r="W251" s="27" t="s">
        <v>1840</v>
      </c>
      <c r="X251" s="27"/>
    </row>
    <row r="252" spans="1:24" ht="60" hidden="1" customHeight="1" x14ac:dyDescent="0.25">
      <c r="A252" s="142">
        <v>250</v>
      </c>
      <c r="B252" s="259"/>
      <c r="C252" s="240" t="s">
        <v>1135</v>
      </c>
      <c r="D252" s="33" t="s">
        <v>1293</v>
      </c>
      <c r="E252" s="140" t="s">
        <v>2</v>
      </c>
      <c r="F252" s="141" t="s">
        <v>66</v>
      </c>
      <c r="G252" s="347" t="s">
        <v>68</v>
      </c>
      <c r="H252" s="7">
        <v>60</v>
      </c>
      <c r="I252" s="7" t="s">
        <v>560</v>
      </c>
      <c r="J252" s="44">
        <v>46</v>
      </c>
      <c r="K252" s="65">
        <f t="shared" si="48"/>
        <v>2760</v>
      </c>
      <c r="L252" s="130">
        <f t="shared" si="49"/>
        <v>46</v>
      </c>
      <c r="M252" s="45" t="s">
        <v>1409</v>
      </c>
      <c r="N252" s="73" t="s">
        <v>551</v>
      </c>
      <c r="O252" s="26" t="s">
        <v>1136</v>
      </c>
      <c r="P252" s="38">
        <v>44926</v>
      </c>
      <c r="Q252" s="39">
        <f t="shared" si="50"/>
        <v>2760</v>
      </c>
      <c r="R252" s="133">
        <f t="shared" si="51"/>
        <v>3036</v>
      </c>
      <c r="S252" s="275"/>
      <c r="T252" s="131"/>
      <c r="U252" s="4">
        <v>12</v>
      </c>
      <c r="V252" s="32"/>
      <c r="W252" s="27" t="s">
        <v>1840</v>
      </c>
      <c r="X252" s="27"/>
    </row>
    <row r="253" spans="1:24" ht="60" hidden="1" customHeight="1" x14ac:dyDescent="0.25">
      <c r="A253" s="142">
        <v>251</v>
      </c>
      <c r="B253" s="259"/>
      <c r="C253" s="240" t="s">
        <v>1137</v>
      </c>
      <c r="D253" s="33" t="s">
        <v>1138</v>
      </c>
      <c r="E253" s="34" t="s">
        <v>203</v>
      </c>
      <c r="F253" s="35" t="s">
        <v>167</v>
      </c>
      <c r="G253" s="347" t="s">
        <v>168</v>
      </c>
      <c r="H253" s="7" t="s">
        <v>1139</v>
      </c>
      <c r="I253" s="7" t="s">
        <v>560</v>
      </c>
      <c r="J253" s="44" t="s">
        <v>1140</v>
      </c>
      <c r="K253" s="65">
        <v>1742.07</v>
      </c>
      <c r="L253" s="130" t="str">
        <f t="shared" si="49"/>
        <v>0,05167
0,073</v>
      </c>
      <c r="M253" s="45" t="s">
        <v>1409</v>
      </c>
      <c r="N253" s="73" t="s">
        <v>551</v>
      </c>
      <c r="O253" s="26" t="s">
        <v>1141</v>
      </c>
      <c r="P253" s="38">
        <v>44926</v>
      </c>
      <c r="Q253" s="39">
        <f t="shared" si="50"/>
        <v>1742.07</v>
      </c>
      <c r="R253" s="133">
        <f t="shared" si="51"/>
        <v>1916.277</v>
      </c>
      <c r="S253" s="275"/>
      <c r="T253" s="131"/>
      <c r="U253" s="4">
        <v>12</v>
      </c>
      <c r="V253" s="32"/>
      <c r="W253" s="27" t="s">
        <v>1840</v>
      </c>
      <c r="X253" s="27"/>
    </row>
    <row r="254" spans="1:24" ht="60" hidden="1" customHeight="1" x14ac:dyDescent="0.25">
      <c r="A254" s="142">
        <v>252</v>
      </c>
      <c r="B254" s="259"/>
      <c r="C254" s="240" t="s">
        <v>1142</v>
      </c>
      <c r="D254" s="33" t="s">
        <v>1143</v>
      </c>
      <c r="E254" s="34" t="s">
        <v>203</v>
      </c>
      <c r="F254" s="35" t="s">
        <v>167</v>
      </c>
      <c r="G254" s="347" t="s">
        <v>168</v>
      </c>
      <c r="H254" s="7">
        <v>600</v>
      </c>
      <c r="I254" s="7" t="s">
        <v>1144</v>
      </c>
      <c r="J254" s="44">
        <v>0.79600000000000004</v>
      </c>
      <c r="K254" s="65">
        <f>H254*J254</f>
        <v>477.6</v>
      </c>
      <c r="L254" s="130">
        <f>J254</f>
        <v>0.79600000000000004</v>
      </c>
      <c r="M254" s="45" t="s">
        <v>1409</v>
      </c>
      <c r="N254" s="73" t="s">
        <v>551</v>
      </c>
      <c r="O254" s="26" t="s">
        <v>1145</v>
      </c>
      <c r="P254" s="38">
        <v>44926</v>
      </c>
      <c r="Q254" s="39">
        <f t="shared" ref="Q254:Q259" si="52">K254</f>
        <v>477.6</v>
      </c>
      <c r="R254" s="131">
        <f t="shared" si="51"/>
        <v>525.36</v>
      </c>
      <c r="S254" s="275"/>
      <c r="T254" s="131"/>
      <c r="U254" s="4">
        <v>12</v>
      </c>
      <c r="V254" s="32"/>
      <c r="W254" s="27" t="s">
        <v>1840</v>
      </c>
      <c r="X254" s="27"/>
    </row>
    <row r="255" spans="1:24" ht="60" hidden="1" customHeight="1" x14ac:dyDescent="0.25">
      <c r="A255" s="146">
        <v>253</v>
      </c>
      <c r="B255" s="259"/>
      <c r="C255" s="240" t="s">
        <v>1146</v>
      </c>
      <c r="D255" s="33" t="s">
        <v>1147</v>
      </c>
      <c r="E255" s="34" t="s">
        <v>1260</v>
      </c>
      <c r="F255" s="35" t="s">
        <v>1261</v>
      </c>
      <c r="G255" s="347" t="s">
        <v>1262</v>
      </c>
      <c r="H255" s="7" t="s">
        <v>1309</v>
      </c>
      <c r="I255" s="7" t="s">
        <v>560</v>
      </c>
      <c r="J255" s="44" t="s">
        <v>1148</v>
      </c>
      <c r="K255" s="65">
        <v>25977.279999999999</v>
      </c>
      <c r="L255" s="130" t="str">
        <f>J255</f>
        <v>5,0975
7,137</v>
      </c>
      <c r="M255" s="45" t="s">
        <v>1409</v>
      </c>
      <c r="N255" s="73" t="s">
        <v>551</v>
      </c>
      <c r="O255" s="26" t="s">
        <v>1310</v>
      </c>
      <c r="P255" s="38">
        <v>44926</v>
      </c>
      <c r="Q255" s="39">
        <f t="shared" si="52"/>
        <v>25977.279999999999</v>
      </c>
      <c r="R255" s="131">
        <f>(Q255*0.1)+Q255</f>
        <v>28575.007999999998</v>
      </c>
      <c r="S255" s="275"/>
      <c r="T255" s="131"/>
      <c r="U255" s="4">
        <v>12</v>
      </c>
      <c r="V255" s="32"/>
      <c r="W255" s="27"/>
      <c r="X255" s="27"/>
    </row>
    <row r="256" spans="1:24" ht="60" hidden="1" customHeight="1" x14ac:dyDescent="0.25">
      <c r="A256" s="142">
        <v>254</v>
      </c>
      <c r="B256" s="259"/>
      <c r="C256" s="240" t="s">
        <v>1149</v>
      </c>
      <c r="D256" s="33" t="s">
        <v>1150</v>
      </c>
      <c r="E256" s="140" t="s">
        <v>284</v>
      </c>
      <c r="F256" s="35" t="s">
        <v>285</v>
      </c>
      <c r="G256" s="347" t="s">
        <v>286</v>
      </c>
      <c r="H256" s="7">
        <v>1200</v>
      </c>
      <c r="I256" s="7" t="s">
        <v>560</v>
      </c>
      <c r="J256" s="44">
        <v>0.41049999999999998</v>
      </c>
      <c r="K256" s="65">
        <f>H256*J256</f>
        <v>492.59999999999997</v>
      </c>
      <c r="L256" s="130">
        <f>J256</f>
        <v>0.41049999999999998</v>
      </c>
      <c r="M256" s="45" t="s">
        <v>1409</v>
      </c>
      <c r="N256" s="73" t="s">
        <v>551</v>
      </c>
      <c r="O256" s="26" t="s">
        <v>1151</v>
      </c>
      <c r="P256" s="38">
        <v>44926</v>
      </c>
      <c r="Q256" s="39">
        <f t="shared" si="52"/>
        <v>492.59999999999997</v>
      </c>
      <c r="R256" s="133">
        <f t="shared" ref="R256:R268" si="53">(Q256*0.1)+Q256</f>
        <v>541.86</v>
      </c>
      <c r="S256" s="275"/>
      <c r="T256" s="131"/>
      <c r="U256" s="4">
        <v>12</v>
      </c>
      <c r="V256" s="32"/>
      <c r="W256" s="27" t="s">
        <v>1840</v>
      </c>
      <c r="X256" s="27"/>
    </row>
    <row r="257" spans="1:24" ht="60" hidden="1" customHeight="1" x14ac:dyDescent="0.25">
      <c r="A257" s="142">
        <v>255</v>
      </c>
      <c r="B257" s="259"/>
      <c r="C257" s="240" t="s">
        <v>1152</v>
      </c>
      <c r="D257" s="33" t="s">
        <v>1153</v>
      </c>
      <c r="E257" s="34" t="s">
        <v>1258</v>
      </c>
      <c r="F257" s="35" t="s">
        <v>1257</v>
      </c>
      <c r="G257" s="347" t="s">
        <v>1259</v>
      </c>
      <c r="H257" s="7">
        <v>7000</v>
      </c>
      <c r="I257" s="7" t="s">
        <v>560</v>
      </c>
      <c r="J257" s="44">
        <v>0.3</v>
      </c>
      <c r="K257" s="65">
        <f t="shared" ref="K257:K267" si="54">H257*J257</f>
        <v>2100</v>
      </c>
      <c r="L257" s="130">
        <f t="shared" ref="L257:L268" si="55">J257</f>
        <v>0.3</v>
      </c>
      <c r="M257" s="45" t="s">
        <v>1409</v>
      </c>
      <c r="N257" s="73" t="s">
        <v>551</v>
      </c>
      <c r="O257" s="26" t="s">
        <v>1154</v>
      </c>
      <c r="P257" s="38">
        <v>44926</v>
      </c>
      <c r="Q257" s="39">
        <f t="shared" si="52"/>
        <v>2100</v>
      </c>
      <c r="R257" s="133">
        <f t="shared" si="53"/>
        <v>2310</v>
      </c>
      <c r="S257" s="275"/>
      <c r="T257" s="131"/>
      <c r="U257" s="4">
        <v>12</v>
      </c>
      <c r="V257" s="32"/>
      <c r="W257" s="27" t="s">
        <v>1840</v>
      </c>
      <c r="X257" s="27"/>
    </row>
    <row r="258" spans="1:24" ht="60" hidden="1" customHeight="1" x14ac:dyDescent="0.25">
      <c r="A258" s="142">
        <v>256</v>
      </c>
      <c r="B258" s="259"/>
      <c r="C258" s="240" t="s">
        <v>1155</v>
      </c>
      <c r="D258" s="33" t="s">
        <v>1156</v>
      </c>
      <c r="E258" s="34" t="s">
        <v>1157</v>
      </c>
      <c r="F258" s="35" t="s">
        <v>1823</v>
      </c>
      <c r="G258" s="347" t="s">
        <v>1294</v>
      </c>
      <c r="H258" s="7">
        <v>3200</v>
      </c>
      <c r="I258" s="7" t="s">
        <v>560</v>
      </c>
      <c r="J258" s="44">
        <v>8.7499999999999994E-2</v>
      </c>
      <c r="K258" s="65">
        <f t="shared" si="54"/>
        <v>280</v>
      </c>
      <c r="L258" s="130">
        <f t="shared" si="55"/>
        <v>8.7499999999999994E-2</v>
      </c>
      <c r="M258" s="45" t="s">
        <v>1409</v>
      </c>
      <c r="N258" s="73" t="s">
        <v>551</v>
      </c>
      <c r="O258" s="26" t="s">
        <v>1158</v>
      </c>
      <c r="P258" s="38">
        <v>44926</v>
      </c>
      <c r="Q258" s="39">
        <f t="shared" si="52"/>
        <v>280</v>
      </c>
      <c r="R258" s="133">
        <f t="shared" si="53"/>
        <v>308</v>
      </c>
      <c r="S258" s="275"/>
      <c r="T258" s="131"/>
      <c r="U258" s="4">
        <v>12</v>
      </c>
      <c r="V258" s="32"/>
      <c r="W258" s="27" t="s">
        <v>1840</v>
      </c>
      <c r="X258" s="27"/>
    </row>
    <row r="259" spans="1:24" ht="60" hidden="1" customHeight="1" x14ac:dyDescent="0.25">
      <c r="A259" s="142">
        <v>257</v>
      </c>
      <c r="B259" s="259"/>
      <c r="C259" s="240" t="s">
        <v>1159</v>
      </c>
      <c r="D259" s="33" t="s">
        <v>1160</v>
      </c>
      <c r="E259" s="34" t="s">
        <v>1161</v>
      </c>
      <c r="F259" s="35" t="s">
        <v>1238</v>
      </c>
      <c r="G259" s="347" t="s">
        <v>1239</v>
      </c>
      <c r="H259" s="7">
        <v>700</v>
      </c>
      <c r="I259" s="7" t="s">
        <v>560</v>
      </c>
      <c r="J259" s="44">
        <v>2.88</v>
      </c>
      <c r="K259" s="65">
        <f t="shared" si="54"/>
        <v>2016</v>
      </c>
      <c r="L259" s="130">
        <f t="shared" si="55"/>
        <v>2.88</v>
      </c>
      <c r="M259" s="45" t="s">
        <v>1409</v>
      </c>
      <c r="N259" s="73" t="s">
        <v>551</v>
      </c>
      <c r="O259" s="26" t="s">
        <v>1162</v>
      </c>
      <c r="P259" s="38">
        <v>44926</v>
      </c>
      <c r="Q259" s="39">
        <f t="shared" si="52"/>
        <v>2016</v>
      </c>
      <c r="R259" s="133">
        <f t="shared" si="53"/>
        <v>2217.6</v>
      </c>
      <c r="S259" s="275"/>
      <c r="T259" s="131"/>
      <c r="U259" s="4">
        <v>12</v>
      </c>
      <c r="V259" s="32"/>
      <c r="W259" s="27" t="s">
        <v>1840</v>
      </c>
      <c r="X259" s="27"/>
    </row>
    <row r="260" spans="1:24" ht="60" hidden="1" customHeight="1" x14ac:dyDescent="0.25">
      <c r="A260" s="142">
        <v>258</v>
      </c>
      <c r="B260" s="259"/>
      <c r="C260" s="240" t="s">
        <v>1163</v>
      </c>
      <c r="D260" s="33" t="s">
        <v>890</v>
      </c>
      <c r="E260" s="34" t="s">
        <v>946</v>
      </c>
      <c r="F260" s="35" t="s">
        <v>947</v>
      </c>
      <c r="G260" s="347" t="s">
        <v>948</v>
      </c>
      <c r="H260" s="7">
        <v>100</v>
      </c>
      <c r="I260" s="7" t="s">
        <v>1296</v>
      </c>
      <c r="J260" s="44">
        <v>20.66</v>
      </c>
      <c r="K260" s="65">
        <f t="shared" si="54"/>
        <v>2066</v>
      </c>
      <c r="L260" s="130">
        <f t="shared" si="55"/>
        <v>20.66</v>
      </c>
      <c r="M260" s="45" t="s">
        <v>1409</v>
      </c>
      <c r="N260" s="73" t="s">
        <v>551</v>
      </c>
      <c r="O260" s="26" t="s">
        <v>1164</v>
      </c>
      <c r="P260" s="38">
        <v>44652</v>
      </c>
      <c r="Q260" s="39">
        <f t="shared" ref="Q260:Q267" si="56">K260</f>
        <v>2066</v>
      </c>
      <c r="R260" s="133">
        <f t="shared" si="53"/>
        <v>2272.6</v>
      </c>
      <c r="S260" s="275"/>
      <c r="T260" s="131" t="s">
        <v>1295</v>
      </c>
      <c r="U260" s="4">
        <v>12</v>
      </c>
      <c r="V260" s="32"/>
      <c r="W260" s="27" t="s">
        <v>1840</v>
      </c>
      <c r="X260" s="27"/>
    </row>
    <row r="261" spans="1:24" ht="60" hidden="1" customHeight="1" x14ac:dyDescent="0.25">
      <c r="A261" s="142">
        <v>259</v>
      </c>
      <c r="B261" s="259"/>
      <c r="C261" s="240" t="s">
        <v>1165</v>
      </c>
      <c r="D261" s="33"/>
      <c r="E261" s="34" t="s">
        <v>946</v>
      </c>
      <c r="F261" s="35" t="s">
        <v>947</v>
      </c>
      <c r="G261" s="347" t="s">
        <v>948</v>
      </c>
      <c r="H261" s="7">
        <v>20</v>
      </c>
      <c r="I261" s="7" t="s">
        <v>1296</v>
      </c>
      <c r="J261" s="44">
        <v>19</v>
      </c>
      <c r="K261" s="65">
        <f t="shared" si="54"/>
        <v>380</v>
      </c>
      <c r="L261" s="130">
        <f t="shared" si="55"/>
        <v>19</v>
      </c>
      <c r="M261" s="45" t="s">
        <v>1409</v>
      </c>
      <c r="N261" s="73" t="s">
        <v>551</v>
      </c>
      <c r="O261" s="26" t="s">
        <v>1166</v>
      </c>
      <c r="P261" s="38">
        <v>44652</v>
      </c>
      <c r="Q261" s="39">
        <f t="shared" si="56"/>
        <v>380</v>
      </c>
      <c r="R261" s="133">
        <f t="shared" si="53"/>
        <v>418</v>
      </c>
      <c r="S261" s="275"/>
      <c r="T261" s="143" t="s">
        <v>1295</v>
      </c>
      <c r="U261" s="4">
        <v>12</v>
      </c>
      <c r="V261" s="32"/>
      <c r="W261" s="27" t="s">
        <v>1840</v>
      </c>
      <c r="X261" s="27"/>
    </row>
    <row r="262" spans="1:24" ht="60" hidden="1" customHeight="1" x14ac:dyDescent="0.25">
      <c r="A262" s="142">
        <v>260</v>
      </c>
      <c r="B262" s="259"/>
      <c r="C262" s="238" t="s">
        <v>1167</v>
      </c>
      <c r="D262" s="33"/>
      <c r="E262" s="34" t="s">
        <v>946</v>
      </c>
      <c r="F262" s="35" t="s">
        <v>947</v>
      </c>
      <c r="G262" s="347" t="s">
        <v>948</v>
      </c>
      <c r="H262" s="7">
        <v>20</v>
      </c>
      <c r="I262" s="7" t="s">
        <v>1296</v>
      </c>
      <c r="J262" s="44">
        <v>22</v>
      </c>
      <c r="K262" s="65">
        <f t="shared" si="54"/>
        <v>440</v>
      </c>
      <c r="L262" s="130">
        <f t="shared" si="55"/>
        <v>22</v>
      </c>
      <c r="M262" s="45" t="s">
        <v>1409</v>
      </c>
      <c r="N262" s="73" t="s">
        <v>551</v>
      </c>
      <c r="O262" s="26" t="s">
        <v>1168</v>
      </c>
      <c r="P262" s="38">
        <v>44652</v>
      </c>
      <c r="Q262" s="39">
        <f t="shared" si="56"/>
        <v>440</v>
      </c>
      <c r="R262" s="133">
        <f t="shared" si="53"/>
        <v>484</v>
      </c>
      <c r="S262" s="275"/>
      <c r="T262" s="143" t="s">
        <v>1295</v>
      </c>
      <c r="U262" s="4">
        <v>12</v>
      </c>
      <c r="V262" s="32"/>
      <c r="W262" s="27" t="s">
        <v>1840</v>
      </c>
      <c r="X262" s="27"/>
    </row>
    <row r="263" spans="1:24" ht="60" hidden="1" customHeight="1" x14ac:dyDescent="0.25">
      <c r="A263" s="142">
        <v>261</v>
      </c>
      <c r="B263" s="259"/>
      <c r="C263" s="240" t="s">
        <v>1169</v>
      </c>
      <c r="D263" s="33"/>
      <c r="E263" s="34" t="s">
        <v>946</v>
      </c>
      <c r="F263" s="35" t="s">
        <v>947</v>
      </c>
      <c r="G263" s="347" t="s">
        <v>948</v>
      </c>
      <c r="H263" s="7">
        <v>25</v>
      </c>
      <c r="I263" s="7" t="s">
        <v>1296</v>
      </c>
      <c r="J263" s="44">
        <v>76</v>
      </c>
      <c r="K263" s="65">
        <f t="shared" si="54"/>
        <v>1900</v>
      </c>
      <c r="L263" s="130">
        <f t="shared" si="55"/>
        <v>76</v>
      </c>
      <c r="M263" s="45" t="s">
        <v>1409</v>
      </c>
      <c r="N263" s="73" t="s">
        <v>551</v>
      </c>
      <c r="O263" s="26" t="s">
        <v>1170</v>
      </c>
      <c r="P263" s="38">
        <v>44652</v>
      </c>
      <c r="Q263" s="39">
        <f t="shared" si="56"/>
        <v>1900</v>
      </c>
      <c r="R263" s="133">
        <f t="shared" si="53"/>
        <v>2090</v>
      </c>
      <c r="S263" s="275"/>
      <c r="T263" s="143" t="s">
        <v>1295</v>
      </c>
      <c r="U263" s="4">
        <v>12</v>
      </c>
      <c r="V263" s="32"/>
      <c r="W263" s="27" t="s">
        <v>1840</v>
      </c>
      <c r="X263" s="27"/>
    </row>
    <row r="264" spans="1:24" ht="60" hidden="1" customHeight="1" x14ac:dyDescent="0.25">
      <c r="A264" s="142">
        <v>262</v>
      </c>
      <c r="B264" s="259"/>
      <c r="C264" s="240" t="s">
        <v>1171</v>
      </c>
      <c r="D264" s="33"/>
      <c r="E264" s="34" t="s">
        <v>946</v>
      </c>
      <c r="F264" s="35" t="s">
        <v>947</v>
      </c>
      <c r="G264" s="347" t="s">
        <v>948</v>
      </c>
      <c r="H264" s="7">
        <v>15</v>
      </c>
      <c r="I264" s="7" t="s">
        <v>1296</v>
      </c>
      <c r="J264" s="44">
        <v>49</v>
      </c>
      <c r="K264" s="65">
        <f t="shared" si="54"/>
        <v>735</v>
      </c>
      <c r="L264" s="130">
        <f t="shared" si="55"/>
        <v>49</v>
      </c>
      <c r="M264" s="45" t="s">
        <v>1409</v>
      </c>
      <c r="N264" s="73" t="s">
        <v>551</v>
      </c>
      <c r="O264" s="26" t="s">
        <v>1172</v>
      </c>
      <c r="P264" s="38">
        <v>44652</v>
      </c>
      <c r="Q264" s="39">
        <f t="shared" si="56"/>
        <v>735</v>
      </c>
      <c r="R264" s="133">
        <f t="shared" si="53"/>
        <v>808.5</v>
      </c>
      <c r="S264" s="275"/>
      <c r="T264" s="143" t="s">
        <v>1295</v>
      </c>
      <c r="U264" s="4">
        <v>12</v>
      </c>
      <c r="V264" s="32"/>
      <c r="W264" s="27" t="s">
        <v>1840</v>
      </c>
      <c r="X264" s="27"/>
    </row>
    <row r="265" spans="1:24" ht="60" hidden="1" customHeight="1" x14ac:dyDescent="0.25">
      <c r="A265" s="142">
        <v>263</v>
      </c>
      <c r="B265" s="259"/>
      <c r="C265" s="240" t="s">
        <v>1173</v>
      </c>
      <c r="D265" s="33" t="s">
        <v>1174</v>
      </c>
      <c r="E265" s="140" t="s">
        <v>23</v>
      </c>
      <c r="F265" s="178" t="s">
        <v>84</v>
      </c>
      <c r="G265" s="304" t="s">
        <v>93</v>
      </c>
      <c r="H265" s="7">
        <v>600</v>
      </c>
      <c r="I265" s="7" t="s">
        <v>560</v>
      </c>
      <c r="J265" s="44">
        <v>7.82</v>
      </c>
      <c r="K265" s="65">
        <f t="shared" si="54"/>
        <v>4692</v>
      </c>
      <c r="L265" s="130">
        <f t="shared" si="55"/>
        <v>7.82</v>
      </c>
      <c r="M265" s="45" t="s">
        <v>1409</v>
      </c>
      <c r="N265" s="73" t="s">
        <v>1040</v>
      </c>
      <c r="O265" s="26" t="s">
        <v>1175</v>
      </c>
      <c r="P265" s="38">
        <v>44926</v>
      </c>
      <c r="Q265" s="39">
        <f t="shared" si="56"/>
        <v>4692</v>
      </c>
      <c r="R265" s="133">
        <f t="shared" si="53"/>
        <v>5161.2</v>
      </c>
      <c r="S265" s="275"/>
      <c r="T265" s="131"/>
      <c r="U265" s="4">
        <v>12</v>
      </c>
      <c r="V265" s="32"/>
      <c r="W265" s="27" t="s">
        <v>1840</v>
      </c>
      <c r="X265" s="27" t="s">
        <v>1176</v>
      </c>
    </row>
    <row r="266" spans="1:24" ht="60" hidden="1" customHeight="1" x14ac:dyDescent="0.25">
      <c r="A266" s="142">
        <v>264</v>
      </c>
      <c r="B266" s="259"/>
      <c r="C266" s="249" t="s">
        <v>1177</v>
      </c>
      <c r="D266" s="33"/>
      <c r="E266" s="34" t="s">
        <v>135</v>
      </c>
      <c r="F266" s="178" t="s">
        <v>136</v>
      </c>
      <c r="G266" s="347" t="s">
        <v>137</v>
      </c>
      <c r="H266" s="7">
        <v>3600</v>
      </c>
      <c r="I266" s="7" t="s">
        <v>560</v>
      </c>
      <c r="J266" s="44">
        <v>4</v>
      </c>
      <c r="K266" s="65">
        <f t="shared" si="54"/>
        <v>14400</v>
      </c>
      <c r="L266" s="130">
        <f t="shared" si="55"/>
        <v>4</v>
      </c>
      <c r="M266" s="45" t="s">
        <v>1409</v>
      </c>
      <c r="N266" s="73" t="s">
        <v>1040</v>
      </c>
      <c r="O266" s="26" t="s">
        <v>1178</v>
      </c>
      <c r="P266" s="38">
        <v>44926</v>
      </c>
      <c r="Q266" s="39">
        <f t="shared" si="56"/>
        <v>14400</v>
      </c>
      <c r="R266" s="133">
        <f t="shared" si="53"/>
        <v>15840</v>
      </c>
      <c r="S266" s="275">
        <v>6908</v>
      </c>
      <c r="T266" s="131"/>
      <c r="U266" s="4">
        <v>12</v>
      </c>
      <c r="V266" s="32"/>
      <c r="W266" s="27" t="s">
        <v>1840</v>
      </c>
      <c r="X266" s="27"/>
    </row>
    <row r="267" spans="1:24" ht="60" hidden="1" customHeight="1" x14ac:dyDescent="0.25">
      <c r="A267" s="142">
        <v>265</v>
      </c>
      <c r="B267" s="259"/>
      <c r="C267" s="240" t="s">
        <v>1179</v>
      </c>
      <c r="D267" s="33"/>
      <c r="E267" s="34" t="s">
        <v>1180</v>
      </c>
      <c r="F267" s="178" t="s">
        <v>1240</v>
      </c>
      <c r="G267" s="304" t="s">
        <v>1241</v>
      </c>
      <c r="H267" s="7">
        <v>7200</v>
      </c>
      <c r="I267" s="7" t="s">
        <v>251</v>
      </c>
      <c r="J267" s="44">
        <v>0.2</v>
      </c>
      <c r="K267" s="65">
        <f t="shared" si="54"/>
        <v>1440</v>
      </c>
      <c r="L267" s="130">
        <f t="shared" si="55"/>
        <v>0.2</v>
      </c>
      <c r="M267" s="45" t="s">
        <v>1409</v>
      </c>
      <c r="N267" s="73" t="s">
        <v>551</v>
      </c>
      <c r="O267" s="26" t="s">
        <v>1181</v>
      </c>
      <c r="P267" s="38">
        <v>44926</v>
      </c>
      <c r="Q267" s="39">
        <f t="shared" si="56"/>
        <v>1440</v>
      </c>
      <c r="R267" s="133">
        <f t="shared" si="53"/>
        <v>1584</v>
      </c>
      <c r="S267" s="275"/>
      <c r="T267" s="131" t="s">
        <v>1297</v>
      </c>
      <c r="U267" s="4">
        <v>12</v>
      </c>
      <c r="V267" s="32"/>
      <c r="W267" s="27" t="s">
        <v>1840</v>
      </c>
      <c r="X267" s="27" t="s">
        <v>1182</v>
      </c>
    </row>
    <row r="268" spans="1:24" ht="60" hidden="1" customHeight="1" x14ac:dyDescent="0.25">
      <c r="A268" s="142">
        <v>266</v>
      </c>
      <c r="B268" s="259"/>
      <c r="C268" s="249" t="s">
        <v>1183</v>
      </c>
      <c r="D268" s="33"/>
      <c r="E268" s="34" t="s">
        <v>1263</v>
      </c>
      <c r="F268" s="178" t="s">
        <v>1265</v>
      </c>
      <c r="G268" s="347" t="s">
        <v>1264</v>
      </c>
      <c r="H268" s="7" t="s">
        <v>1184</v>
      </c>
      <c r="I268" s="7" t="s">
        <v>274</v>
      </c>
      <c r="J268" s="44">
        <v>150</v>
      </c>
      <c r="K268" s="65">
        <v>450</v>
      </c>
      <c r="L268" s="130">
        <f t="shared" si="55"/>
        <v>150</v>
      </c>
      <c r="M268" s="45" t="s">
        <v>1409</v>
      </c>
      <c r="N268" s="73" t="s">
        <v>551</v>
      </c>
      <c r="O268" s="26" t="s">
        <v>1185</v>
      </c>
      <c r="P268" s="38">
        <v>44926</v>
      </c>
      <c r="Q268" s="39">
        <v>450</v>
      </c>
      <c r="R268" s="134">
        <f t="shared" si="53"/>
        <v>495</v>
      </c>
      <c r="S268" s="275">
        <v>2589.64</v>
      </c>
      <c r="T268" s="131"/>
      <c r="U268" s="4">
        <v>12</v>
      </c>
      <c r="V268" s="32"/>
      <c r="W268" s="27" t="s">
        <v>1840</v>
      </c>
      <c r="X268" s="27"/>
    </row>
    <row r="269" spans="1:24" ht="60" hidden="1" customHeight="1" x14ac:dyDescent="0.25">
      <c r="A269" s="142">
        <v>267</v>
      </c>
      <c r="B269" s="259"/>
      <c r="C269" s="240" t="s">
        <v>1005</v>
      </c>
      <c r="D269" s="33" t="s">
        <v>1020</v>
      </c>
      <c r="E269" s="34" t="s">
        <v>190</v>
      </c>
      <c r="F269" s="178" t="s">
        <v>775</v>
      </c>
      <c r="G269" s="347" t="s">
        <v>192</v>
      </c>
      <c r="H269" s="7" t="s">
        <v>1186</v>
      </c>
      <c r="I269" s="7" t="s">
        <v>1187</v>
      </c>
      <c r="J269" s="44">
        <v>3.25</v>
      </c>
      <c r="K269" s="65">
        <v>4387.5</v>
      </c>
      <c r="L269" s="130">
        <v>3.25</v>
      </c>
      <c r="M269" s="45" t="s">
        <v>1409</v>
      </c>
      <c r="N269" s="73" t="s">
        <v>551</v>
      </c>
      <c r="O269" s="26" t="s">
        <v>1188</v>
      </c>
      <c r="P269" s="38">
        <v>44926</v>
      </c>
      <c r="Q269" s="39">
        <v>4387.5</v>
      </c>
      <c r="R269" s="135">
        <f>(Q269*0.1)+Q269</f>
        <v>4826.25</v>
      </c>
      <c r="S269" s="275"/>
      <c r="T269" s="131"/>
      <c r="U269" s="4">
        <v>12</v>
      </c>
      <c r="V269" s="32"/>
      <c r="W269" s="27" t="s">
        <v>1840</v>
      </c>
      <c r="X269" s="27"/>
    </row>
    <row r="270" spans="1:24" ht="60" hidden="1" customHeight="1" x14ac:dyDescent="0.25">
      <c r="A270" s="142">
        <v>268</v>
      </c>
      <c r="B270" s="259"/>
      <c r="C270" s="249" t="s">
        <v>1193</v>
      </c>
      <c r="D270" s="33" t="s">
        <v>1194</v>
      </c>
      <c r="E270" s="34" t="s">
        <v>937</v>
      </c>
      <c r="F270" s="178" t="s">
        <v>939</v>
      </c>
      <c r="G270" s="347" t="s">
        <v>938</v>
      </c>
      <c r="H270" s="7">
        <v>700</v>
      </c>
      <c r="I270" s="7" t="s">
        <v>560</v>
      </c>
      <c r="J270" s="44">
        <v>1.772</v>
      </c>
      <c r="K270" s="65">
        <v>1240.4000000000001</v>
      </c>
      <c r="L270" s="130">
        <v>1.772</v>
      </c>
      <c r="M270" s="45" t="s">
        <v>1409</v>
      </c>
      <c r="N270" s="73" t="s">
        <v>551</v>
      </c>
      <c r="O270" s="26" t="s">
        <v>1195</v>
      </c>
      <c r="P270" s="38">
        <v>45107</v>
      </c>
      <c r="Q270" s="39">
        <v>1240.4000000000001</v>
      </c>
      <c r="R270" s="137">
        <f t="shared" ref="R270:R313" si="57">(Q270*0.1)+Q270</f>
        <v>1364.44</v>
      </c>
      <c r="S270" s="275">
        <v>212.44</v>
      </c>
      <c r="T270" s="131"/>
      <c r="U270" s="4">
        <v>12</v>
      </c>
      <c r="V270" s="32"/>
      <c r="W270" s="27" t="s">
        <v>1840</v>
      </c>
      <c r="X270" s="27"/>
    </row>
    <row r="271" spans="1:24" ht="60" hidden="1" customHeight="1" x14ac:dyDescent="0.25">
      <c r="A271" s="142">
        <v>269</v>
      </c>
      <c r="B271" s="259"/>
      <c r="C271" s="249" t="s">
        <v>1196</v>
      </c>
      <c r="D271" s="33" t="s">
        <v>1194</v>
      </c>
      <c r="E271" s="136" t="s">
        <v>261</v>
      </c>
      <c r="F271" s="178" t="s">
        <v>266</v>
      </c>
      <c r="G271" s="347" t="s">
        <v>267</v>
      </c>
      <c r="H271" s="7">
        <v>5600</v>
      </c>
      <c r="I271" s="7" t="s">
        <v>560</v>
      </c>
      <c r="J271" s="44">
        <v>0.1056</v>
      </c>
      <c r="K271" s="65">
        <v>591.36</v>
      </c>
      <c r="L271" s="130">
        <v>0.1056</v>
      </c>
      <c r="M271" s="45" t="s">
        <v>1409</v>
      </c>
      <c r="N271" s="73" t="s">
        <v>551</v>
      </c>
      <c r="O271" s="26" t="s">
        <v>1197</v>
      </c>
      <c r="P271" s="38">
        <v>44926</v>
      </c>
      <c r="Q271" s="39">
        <v>591.36</v>
      </c>
      <c r="R271" s="137">
        <f t="shared" si="57"/>
        <v>650.49599999999998</v>
      </c>
      <c r="S271" s="275">
        <v>102.12</v>
      </c>
      <c r="T271" s="131"/>
      <c r="U271" s="4">
        <v>12</v>
      </c>
      <c r="V271" s="32"/>
      <c r="W271" s="27" t="s">
        <v>1840</v>
      </c>
      <c r="X271" s="27"/>
    </row>
    <row r="272" spans="1:24" ht="60" hidden="1" customHeight="1" x14ac:dyDescent="0.25">
      <c r="A272" s="142">
        <v>270</v>
      </c>
      <c r="B272" s="259"/>
      <c r="C272" s="240" t="s">
        <v>1198</v>
      </c>
      <c r="D272" s="33" t="s">
        <v>1199</v>
      </c>
      <c r="E272" s="34" t="s">
        <v>954</v>
      </c>
      <c r="F272" s="178" t="s">
        <v>586</v>
      </c>
      <c r="G272" s="347" t="s">
        <v>587</v>
      </c>
      <c r="H272" s="7" t="s">
        <v>1200</v>
      </c>
      <c r="I272" s="7" t="s">
        <v>560</v>
      </c>
      <c r="J272" s="44">
        <v>1.99492</v>
      </c>
      <c r="K272" s="65">
        <v>1994.92</v>
      </c>
      <c r="L272" s="130">
        <v>1.99492</v>
      </c>
      <c r="M272" s="45" t="s">
        <v>1409</v>
      </c>
      <c r="N272" s="73" t="s">
        <v>551</v>
      </c>
      <c r="O272" s="26" t="s">
        <v>1201</v>
      </c>
      <c r="P272" s="38">
        <v>44926</v>
      </c>
      <c r="Q272" s="39">
        <v>1994.92</v>
      </c>
      <c r="R272" s="137">
        <f t="shared" si="57"/>
        <v>2194.4120000000003</v>
      </c>
      <c r="S272" s="275"/>
      <c r="T272" s="131"/>
      <c r="U272" s="4">
        <v>12</v>
      </c>
      <c r="V272" s="32"/>
      <c r="W272" s="27" t="s">
        <v>1840</v>
      </c>
      <c r="X272" s="27"/>
    </row>
    <row r="273" spans="1:24" ht="60" hidden="1" customHeight="1" x14ac:dyDescent="0.25">
      <c r="A273" s="142">
        <v>271</v>
      </c>
      <c r="B273" s="259"/>
      <c r="C273" s="240" t="s">
        <v>1202</v>
      </c>
      <c r="D273" s="33"/>
      <c r="E273" s="34" t="s">
        <v>536</v>
      </c>
      <c r="F273" s="178" t="s">
        <v>1009</v>
      </c>
      <c r="G273" s="347" t="s">
        <v>1010</v>
      </c>
      <c r="H273" s="7">
        <v>300</v>
      </c>
      <c r="I273" s="7" t="s">
        <v>560</v>
      </c>
      <c r="J273" s="44">
        <v>0.89</v>
      </c>
      <c r="K273" s="65">
        <v>267</v>
      </c>
      <c r="L273" s="130">
        <v>0.89</v>
      </c>
      <c r="M273" s="45" t="s">
        <v>1409</v>
      </c>
      <c r="N273" s="73" t="s">
        <v>551</v>
      </c>
      <c r="O273" s="26" t="s">
        <v>1203</v>
      </c>
      <c r="P273" s="38">
        <v>44926</v>
      </c>
      <c r="Q273" s="39">
        <v>267</v>
      </c>
      <c r="R273" s="137">
        <f t="shared" si="57"/>
        <v>293.7</v>
      </c>
      <c r="S273" s="275"/>
      <c r="T273" s="131"/>
      <c r="U273" s="4">
        <v>1</v>
      </c>
      <c r="V273" s="32"/>
      <c r="W273" s="27" t="s">
        <v>1840</v>
      </c>
      <c r="X273" s="27"/>
    </row>
    <row r="274" spans="1:24" ht="60" hidden="1" customHeight="1" x14ac:dyDescent="0.25">
      <c r="A274" s="142">
        <v>272</v>
      </c>
      <c r="B274" s="259"/>
      <c r="C274" s="240" t="s">
        <v>1458</v>
      </c>
      <c r="D274" s="33" t="s">
        <v>1014</v>
      </c>
      <c r="E274" s="34" t="s">
        <v>206</v>
      </c>
      <c r="F274" s="178" t="s">
        <v>207</v>
      </c>
      <c r="G274" s="347" t="s">
        <v>208</v>
      </c>
      <c r="H274" s="7">
        <v>9000</v>
      </c>
      <c r="I274" s="7" t="s">
        <v>560</v>
      </c>
      <c r="J274" s="44">
        <v>2.1999999999999999E-2</v>
      </c>
      <c r="K274" s="65">
        <v>198</v>
      </c>
      <c r="L274" s="130">
        <v>2.1999999999999999E-2</v>
      </c>
      <c r="M274" s="45" t="s">
        <v>1409</v>
      </c>
      <c r="N274" s="73" t="s">
        <v>551</v>
      </c>
      <c r="O274" s="26" t="s">
        <v>1824</v>
      </c>
      <c r="P274" s="38">
        <v>44926</v>
      </c>
      <c r="Q274" s="39">
        <v>198</v>
      </c>
      <c r="R274" s="137">
        <f t="shared" si="57"/>
        <v>217.8</v>
      </c>
      <c r="S274" s="275"/>
      <c r="T274" s="131"/>
      <c r="U274" s="4">
        <v>12</v>
      </c>
      <c r="V274" s="32"/>
      <c r="W274" s="27" t="s">
        <v>1840</v>
      </c>
      <c r="X274" s="27"/>
    </row>
    <row r="275" spans="1:24" ht="60" hidden="1" customHeight="1" x14ac:dyDescent="0.25">
      <c r="A275" s="142">
        <v>273</v>
      </c>
      <c r="B275" s="259"/>
      <c r="C275" s="240" t="s">
        <v>1205</v>
      </c>
      <c r="D275" s="33" t="s">
        <v>1206</v>
      </c>
      <c r="E275" s="34" t="s">
        <v>764</v>
      </c>
      <c r="F275" s="178" t="s">
        <v>776</v>
      </c>
      <c r="G275" s="347" t="s">
        <v>777</v>
      </c>
      <c r="H275" s="7">
        <v>7000</v>
      </c>
      <c r="I275" s="7" t="s">
        <v>560</v>
      </c>
      <c r="J275" s="44">
        <v>1.1363300000000001</v>
      </c>
      <c r="K275" s="65">
        <f>H275*J275</f>
        <v>7954.31</v>
      </c>
      <c r="L275" s="130">
        <f>J275</f>
        <v>1.1363300000000001</v>
      </c>
      <c r="M275" s="45" t="s">
        <v>1409</v>
      </c>
      <c r="N275" s="73" t="s">
        <v>1207</v>
      </c>
      <c r="O275" s="26" t="s">
        <v>1208</v>
      </c>
      <c r="P275" s="38">
        <v>44926</v>
      </c>
      <c r="Q275" s="39">
        <f>K275</f>
        <v>7954.31</v>
      </c>
      <c r="R275" s="137">
        <f t="shared" si="57"/>
        <v>8749.741</v>
      </c>
      <c r="S275" s="275"/>
      <c r="T275" s="131"/>
      <c r="U275" s="4">
        <v>12</v>
      </c>
      <c r="V275" s="32"/>
      <c r="W275" s="27" t="s">
        <v>1840</v>
      </c>
      <c r="X275" s="27"/>
    </row>
    <row r="276" spans="1:24" ht="60" hidden="1" customHeight="1" x14ac:dyDescent="0.25">
      <c r="A276" s="142">
        <v>274</v>
      </c>
      <c r="B276" s="259"/>
      <c r="C276" s="240" t="s">
        <v>1209</v>
      </c>
      <c r="D276" s="33"/>
      <c r="E276" s="34" t="s">
        <v>536</v>
      </c>
      <c r="F276" s="178" t="s">
        <v>1009</v>
      </c>
      <c r="G276" s="347" t="s">
        <v>1010</v>
      </c>
      <c r="H276" s="7">
        <v>400</v>
      </c>
      <c r="I276" s="7" t="s">
        <v>560</v>
      </c>
      <c r="J276" s="44">
        <v>0.59</v>
      </c>
      <c r="K276" s="65">
        <v>236</v>
      </c>
      <c r="L276" s="130">
        <v>0.59</v>
      </c>
      <c r="M276" s="45" t="s">
        <v>1409</v>
      </c>
      <c r="N276" s="73" t="s">
        <v>551</v>
      </c>
      <c r="O276" s="26" t="s">
        <v>1210</v>
      </c>
      <c r="P276" s="38">
        <v>44926</v>
      </c>
      <c r="Q276" s="39">
        <v>236</v>
      </c>
      <c r="R276" s="139">
        <f t="shared" si="57"/>
        <v>259.60000000000002</v>
      </c>
      <c r="S276" s="275"/>
      <c r="T276" s="131"/>
      <c r="U276" s="4">
        <v>12</v>
      </c>
      <c r="V276" s="32"/>
      <c r="W276" s="27" t="s">
        <v>1840</v>
      </c>
      <c r="X276" s="27"/>
    </row>
    <row r="277" spans="1:24" ht="60" hidden="1" customHeight="1" x14ac:dyDescent="0.25">
      <c r="A277" s="142">
        <v>275</v>
      </c>
      <c r="B277" s="259"/>
      <c r="C277" s="240" t="s">
        <v>1211</v>
      </c>
      <c r="D277" s="33" t="s">
        <v>1213</v>
      </c>
      <c r="E277" s="34" t="s">
        <v>698</v>
      </c>
      <c r="F277" s="178" t="s">
        <v>695</v>
      </c>
      <c r="G277" s="347" t="s">
        <v>696</v>
      </c>
      <c r="H277" s="7">
        <v>1120</v>
      </c>
      <c r="I277" s="7" t="s">
        <v>373</v>
      </c>
      <c r="J277" s="44">
        <v>5.9900000000000002E-2</v>
      </c>
      <c r="K277" s="65">
        <f>H277*J277</f>
        <v>67.088000000000008</v>
      </c>
      <c r="L277" s="130">
        <f>J277</f>
        <v>5.9900000000000002E-2</v>
      </c>
      <c r="M277" s="45" t="s">
        <v>1409</v>
      </c>
      <c r="N277" s="73" t="s">
        <v>551</v>
      </c>
      <c r="O277" s="26" t="s">
        <v>1212</v>
      </c>
      <c r="P277" s="38">
        <v>44926</v>
      </c>
      <c r="Q277" s="39">
        <f>K277</f>
        <v>67.088000000000008</v>
      </c>
      <c r="R277" s="139">
        <f t="shared" si="57"/>
        <v>73.796800000000005</v>
      </c>
      <c r="S277" s="275"/>
      <c r="T277" s="131" t="s">
        <v>828</v>
      </c>
      <c r="U277" s="4">
        <v>12</v>
      </c>
      <c r="V277" s="32"/>
      <c r="W277" s="27" t="s">
        <v>1840</v>
      </c>
      <c r="X277" s="27"/>
    </row>
    <row r="278" spans="1:24" ht="60" hidden="1" customHeight="1" x14ac:dyDescent="0.25">
      <c r="A278" s="142">
        <v>276</v>
      </c>
      <c r="B278" s="259"/>
      <c r="C278" s="240" t="s">
        <v>1214</v>
      </c>
      <c r="D278" s="33" t="s">
        <v>1215</v>
      </c>
      <c r="E278" s="34" t="s">
        <v>203</v>
      </c>
      <c r="F278" s="178" t="s">
        <v>167</v>
      </c>
      <c r="G278" s="347" t="s">
        <v>168</v>
      </c>
      <c r="H278" s="7">
        <v>26500</v>
      </c>
      <c r="I278" s="7" t="s">
        <v>560</v>
      </c>
      <c r="J278" s="44">
        <v>1.7999999999999999E-2</v>
      </c>
      <c r="K278" s="65">
        <f>H278*J278</f>
        <v>476.99999999999994</v>
      </c>
      <c r="L278" s="130">
        <f t="shared" ref="L278:L322" si="58">J278</f>
        <v>1.7999999999999999E-2</v>
      </c>
      <c r="M278" s="45" t="s">
        <v>1409</v>
      </c>
      <c r="N278" s="73" t="s">
        <v>1040</v>
      </c>
      <c r="O278" s="26" t="s">
        <v>1216</v>
      </c>
      <c r="P278" s="38">
        <v>44926</v>
      </c>
      <c r="Q278" s="39">
        <f t="shared" ref="Q278:Q341" si="59">K278</f>
        <v>476.99999999999994</v>
      </c>
      <c r="R278" s="139">
        <f t="shared" si="57"/>
        <v>524.69999999999993</v>
      </c>
      <c r="S278" s="275"/>
      <c r="T278" s="131"/>
      <c r="U278" s="4">
        <v>12</v>
      </c>
      <c r="V278" s="32"/>
      <c r="W278" s="27" t="s">
        <v>1840</v>
      </c>
      <c r="X278" s="27"/>
    </row>
    <row r="279" spans="1:24" ht="60" hidden="1" customHeight="1" x14ac:dyDescent="0.25">
      <c r="A279" s="142">
        <v>277</v>
      </c>
      <c r="B279" s="259"/>
      <c r="C279" s="240" t="s">
        <v>1217</v>
      </c>
      <c r="D279" s="33" t="s">
        <v>1218</v>
      </c>
      <c r="E279" s="34" t="s">
        <v>1244</v>
      </c>
      <c r="F279" s="178" t="s">
        <v>1245</v>
      </c>
      <c r="G279" s="347" t="s">
        <v>1246</v>
      </c>
      <c r="H279" s="7">
        <v>30</v>
      </c>
      <c r="I279" s="7" t="s">
        <v>560</v>
      </c>
      <c r="J279" s="44">
        <v>2684.94</v>
      </c>
      <c r="K279" s="65">
        <f t="shared" ref="K279:K322" si="60">H279*J279</f>
        <v>80548.2</v>
      </c>
      <c r="L279" s="130">
        <v>2013.69</v>
      </c>
      <c r="M279" s="45" t="s">
        <v>1409</v>
      </c>
      <c r="N279" s="73" t="s">
        <v>1219</v>
      </c>
      <c r="O279" s="26" t="s">
        <v>1220</v>
      </c>
      <c r="P279" s="38">
        <v>44926</v>
      </c>
      <c r="Q279" s="39">
        <f>(L279*H279)</f>
        <v>60410.700000000004</v>
      </c>
      <c r="R279" s="139">
        <f t="shared" si="57"/>
        <v>66451.77</v>
      </c>
      <c r="S279" s="275"/>
      <c r="T279" s="131"/>
      <c r="U279" s="4">
        <v>12</v>
      </c>
      <c r="V279" s="32"/>
      <c r="W279" s="27" t="s">
        <v>1840</v>
      </c>
      <c r="X279" s="27"/>
    </row>
    <row r="280" spans="1:24" ht="60" hidden="1" customHeight="1" x14ac:dyDescent="0.25">
      <c r="A280" s="132">
        <v>278</v>
      </c>
      <c r="B280" s="259"/>
      <c r="C280" s="240"/>
      <c r="D280" s="33"/>
      <c r="E280" s="34"/>
      <c r="F280" s="178"/>
      <c r="G280" s="347"/>
      <c r="H280" s="7"/>
      <c r="I280" s="7"/>
      <c r="J280" s="44"/>
      <c r="K280" s="65"/>
      <c r="L280" s="130"/>
      <c r="M280" s="40"/>
      <c r="N280" s="73"/>
      <c r="O280" s="26"/>
      <c r="P280" s="38"/>
      <c r="Q280" s="39"/>
      <c r="R280" s="143">
        <f t="shared" si="57"/>
        <v>0</v>
      </c>
      <c r="S280" s="275"/>
      <c r="T280" s="131"/>
      <c r="U280" s="4"/>
      <c r="V280" s="32"/>
      <c r="W280" s="27"/>
      <c r="X280" s="27"/>
    </row>
    <row r="281" spans="1:24" ht="60" hidden="1" customHeight="1" x14ac:dyDescent="0.25">
      <c r="A281" s="142">
        <v>279</v>
      </c>
      <c r="B281" s="259"/>
      <c r="C281" s="240" t="s">
        <v>1221</v>
      </c>
      <c r="D281" s="33" t="s">
        <v>1222</v>
      </c>
      <c r="E281" s="34" t="s">
        <v>394</v>
      </c>
      <c r="F281" s="178" t="s">
        <v>395</v>
      </c>
      <c r="G281" s="347" t="s">
        <v>396</v>
      </c>
      <c r="H281" s="7">
        <v>2600</v>
      </c>
      <c r="I281" s="7" t="s">
        <v>560</v>
      </c>
      <c r="J281" s="44">
        <v>0.115</v>
      </c>
      <c r="K281" s="65">
        <f t="shared" si="60"/>
        <v>299</v>
      </c>
      <c r="L281" s="130">
        <f t="shared" si="58"/>
        <v>0.115</v>
      </c>
      <c r="M281" s="45" t="s">
        <v>1409</v>
      </c>
      <c r="N281" s="73" t="s">
        <v>551</v>
      </c>
      <c r="O281" s="26" t="s">
        <v>1223</v>
      </c>
      <c r="P281" s="38">
        <v>44926</v>
      </c>
      <c r="Q281" s="39">
        <f t="shared" si="59"/>
        <v>299</v>
      </c>
      <c r="R281" s="143">
        <f t="shared" si="57"/>
        <v>328.9</v>
      </c>
      <c r="S281" s="275"/>
      <c r="T281" s="131"/>
      <c r="U281" s="4">
        <v>12</v>
      </c>
      <c r="V281" s="32"/>
      <c r="W281" s="27" t="s">
        <v>1840</v>
      </c>
      <c r="X281" s="27"/>
    </row>
    <row r="282" spans="1:24" ht="60" hidden="1" customHeight="1" x14ac:dyDescent="0.25">
      <c r="A282" s="142">
        <v>280</v>
      </c>
      <c r="B282" s="259"/>
      <c r="C282" s="240" t="s">
        <v>1224</v>
      </c>
      <c r="D282" s="33"/>
      <c r="E282" s="34" t="s">
        <v>206</v>
      </c>
      <c r="F282" s="178" t="s">
        <v>207</v>
      </c>
      <c r="G282" s="347" t="s">
        <v>208</v>
      </c>
      <c r="H282" s="7">
        <v>7000</v>
      </c>
      <c r="I282" s="7" t="s">
        <v>560</v>
      </c>
      <c r="J282" s="44">
        <v>0.13500000000000001</v>
      </c>
      <c r="K282" s="65">
        <f t="shared" si="60"/>
        <v>945.00000000000011</v>
      </c>
      <c r="L282" s="130">
        <f t="shared" si="58"/>
        <v>0.13500000000000001</v>
      </c>
      <c r="M282" s="45" t="s">
        <v>1409</v>
      </c>
      <c r="N282" s="73" t="s">
        <v>551</v>
      </c>
      <c r="O282" s="26" t="s">
        <v>1225</v>
      </c>
      <c r="P282" s="38">
        <v>44926</v>
      </c>
      <c r="Q282" s="39">
        <f t="shared" si="59"/>
        <v>945.00000000000011</v>
      </c>
      <c r="R282" s="143">
        <f t="shared" si="57"/>
        <v>1039.5000000000002</v>
      </c>
      <c r="S282" s="275"/>
      <c r="T282" s="131"/>
      <c r="U282" s="4">
        <v>12</v>
      </c>
      <c r="V282" s="32"/>
      <c r="W282" s="27" t="s">
        <v>1840</v>
      </c>
      <c r="X282" s="27"/>
    </row>
    <row r="283" spans="1:24" ht="60" hidden="1" customHeight="1" x14ac:dyDescent="0.25">
      <c r="A283" s="142">
        <v>281</v>
      </c>
      <c r="B283" s="259"/>
      <c r="C283" s="240" t="s">
        <v>1226</v>
      </c>
      <c r="D283" s="33" t="s">
        <v>1227</v>
      </c>
      <c r="E283" s="34" t="s">
        <v>200</v>
      </c>
      <c r="F283" s="178" t="s">
        <v>199</v>
      </c>
      <c r="G283" s="347" t="s">
        <v>100</v>
      </c>
      <c r="H283" s="7">
        <v>2520</v>
      </c>
      <c r="I283" s="7" t="s">
        <v>560</v>
      </c>
      <c r="J283" s="44">
        <v>24.47946</v>
      </c>
      <c r="K283" s="65">
        <f t="shared" si="60"/>
        <v>61688.239199999996</v>
      </c>
      <c r="L283" s="130">
        <f t="shared" si="58"/>
        <v>24.47946</v>
      </c>
      <c r="M283" s="45" t="s">
        <v>1409</v>
      </c>
      <c r="N283" s="73" t="s">
        <v>1690</v>
      </c>
      <c r="O283" s="26" t="s">
        <v>1228</v>
      </c>
      <c r="P283" s="38">
        <v>44926</v>
      </c>
      <c r="Q283" s="39">
        <f t="shared" si="59"/>
        <v>61688.239199999996</v>
      </c>
      <c r="R283" s="143">
        <f t="shared" si="57"/>
        <v>67857.063119999992</v>
      </c>
      <c r="S283" s="275"/>
      <c r="T283" s="131"/>
      <c r="U283" s="4">
        <v>12</v>
      </c>
      <c r="V283" s="32"/>
      <c r="W283" s="27" t="s">
        <v>1840</v>
      </c>
      <c r="X283" s="27"/>
    </row>
    <row r="284" spans="1:24" ht="60" hidden="1" customHeight="1" x14ac:dyDescent="0.25">
      <c r="A284" s="142">
        <v>282</v>
      </c>
      <c r="B284" s="259"/>
      <c r="C284" s="240" t="s">
        <v>1267</v>
      </c>
      <c r="D284" s="33" t="s">
        <v>1268</v>
      </c>
      <c r="E284" s="34" t="s">
        <v>937</v>
      </c>
      <c r="F284" s="178" t="s">
        <v>939</v>
      </c>
      <c r="G284" s="347" t="s">
        <v>938</v>
      </c>
      <c r="H284" s="7">
        <v>10</v>
      </c>
      <c r="I284" s="7" t="s">
        <v>560</v>
      </c>
      <c r="J284" s="44">
        <v>6.32</v>
      </c>
      <c r="K284" s="65">
        <f t="shared" si="60"/>
        <v>63.2</v>
      </c>
      <c r="L284" s="130">
        <f t="shared" si="58"/>
        <v>6.32</v>
      </c>
      <c r="M284" s="45" t="s">
        <v>1409</v>
      </c>
      <c r="N284" s="73" t="s">
        <v>551</v>
      </c>
      <c r="O284" s="26" t="s">
        <v>1269</v>
      </c>
      <c r="P284" s="38">
        <v>44926</v>
      </c>
      <c r="Q284" s="39">
        <f t="shared" si="59"/>
        <v>63.2</v>
      </c>
      <c r="R284" s="143">
        <f t="shared" si="57"/>
        <v>69.52000000000001</v>
      </c>
      <c r="S284" s="275"/>
      <c r="T284" s="131"/>
      <c r="U284" s="4">
        <v>12</v>
      </c>
      <c r="V284" s="32"/>
      <c r="W284" s="27" t="s">
        <v>1840</v>
      </c>
      <c r="X284" s="27"/>
    </row>
    <row r="285" spans="1:24" ht="60" hidden="1" customHeight="1" x14ac:dyDescent="0.25">
      <c r="A285" s="132">
        <v>283</v>
      </c>
      <c r="B285" s="259"/>
      <c r="C285" s="240"/>
      <c r="D285" s="33"/>
      <c r="E285" s="34"/>
      <c r="F285" s="178"/>
      <c r="G285" s="347"/>
      <c r="H285" s="7">
        <v>100</v>
      </c>
      <c r="I285" s="7" t="s">
        <v>373</v>
      </c>
      <c r="J285" s="44">
        <v>100</v>
      </c>
      <c r="K285" s="65">
        <f t="shared" si="60"/>
        <v>10000</v>
      </c>
      <c r="L285" s="130">
        <f t="shared" si="58"/>
        <v>100</v>
      </c>
      <c r="M285" s="40"/>
      <c r="N285" s="73"/>
      <c r="O285" s="26"/>
      <c r="P285" s="38"/>
      <c r="Q285" s="39"/>
      <c r="R285" s="143"/>
      <c r="S285" s="275"/>
      <c r="T285" s="131"/>
      <c r="U285" s="4"/>
      <c r="V285" s="32"/>
      <c r="W285" s="27"/>
      <c r="X285" s="27"/>
    </row>
    <row r="286" spans="1:24" ht="60" hidden="1" customHeight="1" x14ac:dyDescent="0.25">
      <c r="A286" s="142">
        <v>284</v>
      </c>
      <c r="B286" s="259"/>
      <c r="C286" s="240" t="s">
        <v>1298</v>
      </c>
      <c r="D286" s="33" t="s">
        <v>1274</v>
      </c>
      <c r="E286" s="34" t="s">
        <v>203</v>
      </c>
      <c r="F286" s="178" t="s">
        <v>167</v>
      </c>
      <c r="G286" s="347" t="s">
        <v>168</v>
      </c>
      <c r="H286" s="7" t="s">
        <v>1299</v>
      </c>
      <c r="I286" s="7" t="s">
        <v>560</v>
      </c>
      <c r="J286" s="44" t="s">
        <v>1300</v>
      </c>
      <c r="K286" s="65">
        <v>1866</v>
      </c>
      <c r="L286" s="130" t="s">
        <v>1301</v>
      </c>
      <c r="M286" s="45" t="s">
        <v>1829</v>
      </c>
      <c r="N286" s="73" t="s">
        <v>1040</v>
      </c>
      <c r="O286" s="26" t="s">
        <v>1302</v>
      </c>
      <c r="P286" s="38">
        <v>44926</v>
      </c>
      <c r="Q286" s="39">
        <f t="shared" si="59"/>
        <v>1866</v>
      </c>
      <c r="R286" s="143">
        <f t="shared" si="57"/>
        <v>2052.6</v>
      </c>
      <c r="S286" s="275"/>
      <c r="T286" s="131"/>
      <c r="U286" s="4">
        <v>12</v>
      </c>
      <c r="V286" s="32"/>
      <c r="W286" s="27" t="s">
        <v>1840</v>
      </c>
      <c r="X286" s="27"/>
    </row>
    <row r="287" spans="1:24" ht="60" hidden="1" customHeight="1" x14ac:dyDescent="0.25">
      <c r="A287" s="142">
        <v>285</v>
      </c>
      <c r="B287" s="259"/>
      <c r="C287" s="240" t="s">
        <v>1275</v>
      </c>
      <c r="D287" s="33" t="s">
        <v>1276</v>
      </c>
      <c r="E287" s="34" t="s">
        <v>206</v>
      </c>
      <c r="F287" s="178" t="s">
        <v>207</v>
      </c>
      <c r="G287" s="347" t="s">
        <v>208</v>
      </c>
      <c r="H287" s="7">
        <v>5000</v>
      </c>
      <c r="I287" s="7" t="s">
        <v>560</v>
      </c>
      <c r="J287" s="44">
        <v>0.39627000000000001</v>
      </c>
      <c r="K287" s="65">
        <f t="shared" si="60"/>
        <v>1981.3500000000001</v>
      </c>
      <c r="L287" s="130">
        <f t="shared" si="58"/>
        <v>0.39627000000000001</v>
      </c>
      <c r="M287" s="45" t="s">
        <v>1829</v>
      </c>
      <c r="N287" s="73" t="s">
        <v>1277</v>
      </c>
      <c r="O287" s="26" t="s">
        <v>1278</v>
      </c>
      <c r="P287" s="38">
        <v>44926</v>
      </c>
      <c r="Q287" s="39">
        <f t="shared" si="59"/>
        <v>1981.3500000000001</v>
      </c>
      <c r="R287" s="143">
        <f t="shared" si="57"/>
        <v>2179.4850000000001</v>
      </c>
      <c r="S287" s="275"/>
      <c r="T287" s="239" t="s">
        <v>2087</v>
      </c>
      <c r="U287" s="4">
        <v>12</v>
      </c>
      <c r="V287" s="32"/>
      <c r="W287" s="27" t="s">
        <v>1840</v>
      </c>
      <c r="X287" s="27"/>
    </row>
    <row r="288" spans="1:24" ht="60" hidden="1" customHeight="1" x14ac:dyDescent="0.25">
      <c r="A288" s="142">
        <v>286</v>
      </c>
      <c r="B288" s="259"/>
      <c r="C288" s="249" t="s">
        <v>1279</v>
      </c>
      <c r="D288" s="33" t="s">
        <v>1280</v>
      </c>
      <c r="E288" s="34" t="s">
        <v>1281</v>
      </c>
      <c r="F288" s="178" t="s">
        <v>1282</v>
      </c>
      <c r="G288" s="347" t="s">
        <v>1283</v>
      </c>
      <c r="H288" s="7">
        <v>400</v>
      </c>
      <c r="I288" s="7" t="s">
        <v>560</v>
      </c>
      <c r="J288" s="44">
        <v>3.09</v>
      </c>
      <c r="K288" s="65">
        <f t="shared" si="60"/>
        <v>1236</v>
      </c>
      <c r="L288" s="130">
        <f t="shared" si="58"/>
        <v>3.09</v>
      </c>
      <c r="M288" s="45" t="s">
        <v>1829</v>
      </c>
      <c r="N288" s="73" t="s">
        <v>551</v>
      </c>
      <c r="O288" s="26" t="s">
        <v>1284</v>
      </c>
      <c r="P288" s="38">
        <v>44926</v>
      </c>
      <c r="Q288" s="39">
        <f t="shared" si="59"/>
        <v>1236</v>
      </c>
      <c r="R288" s="143">
        <f t="shared" si="57"/>
        <v>1359.6</v>
      </c>
      <c r="S288" s="275">
        <v>254.56</v>
      </c>
      <c r="T288" s="131"/>
      <c r="U288" s="4">
        <v>12</v>
      </c>
      <c r="V288" s="32"/>
      <c r="W288" s="27" t="s">
        <v>1840</v>
      </c>
      <c r="X288" s="27"/>
    </row>
    <row r="289" spans="1:24" ht="60" hidden="1" customHeight="1" x14ac:dyDescent="0.25">
      <c r="A289" s="142">
        <v>287</v>
      </c>
      <c r="B289" s="259"/>
      <c r="C289" s="240" t="s">
        <v>1285</v>
      </c>
      <c r="D289" s="33" t="s">
        <v>1286</v>
      </c>
      <c r="E289" s="34" t="s">
        <v>1303</v>
      </c>
      <c r="F289" s="178" t="s">
        <v>1307</v>
      </c>
      <c r="G289" s="312" t="s">
        <v>1804</v>
      </c>
      <c r="H289" s="7">
        <v>6000</v>
      </c>
      <c r="I289" s="7" t="s">
        <v>560</v>
      </c>
      <c r="J289" s="44">
        <v>0.88161</v>
      </c>
      <c r="K289" s="65">
        <f t="shared" si="60"/>
        <v>5289.66</v>
      </c>
      <c r="L289" s="130">
        <f t="shared" si="58"/>
        <v>0.88161</v>
      </c>
      <c r="M289" s="45" t="s">
        <v>1829</v>
      </c>
      <c r="N289" s="73" t="s">
        <v>551</v>
      </c>
      <c r="O289" s="26" t="s">
        <v>1287</v>
      </c>
      <c r="P289" s="38">
        <v>44926</v>
      </c>
      <c r="Q289" s="39">
        <f t="shared" si="59"/>
        <v>5289.66</v>
      </c>
      <c r="R289" s="143">
        <f t="shared" si="57"/>
        <v>5818.6260000000002</v>
      </c>
      <c r="S289" s="275"/>
      <c r="T289" s="131" t="s">
        <v>1946</v>
      </c>
      <c r="U289" s="4">
        <v>12</v>
      </c>
      <c r="V289" s="32"/>
      <c r="W289" s="27" t="s">
        <v>1840</v>
      </c>
      <c r="X289" s="27" t="s">
        <v>1288</v>
      </c>
    </row>
    <row r="290" spans="1:24" ht="60" hidden="1" customHeight="1" x14ac:dyDescent="0.25">
      <c r="A290" s="142">
        <v>288</v>
      </c>
      <c r="B290" s="259"/>
      <c r="C290" s="249" t="s">
        <v>2998</v>
      </c>
      <c r="D290" s="33" t="s">
        <v>1942</v>
      </c>
      <c r="E290" s="34" t="s">
        <v>448</v>
      </c>
      <c r="F290" s="178" t="s">
        <v>450</v>
      </c>
      <c r="G290" s="347" t="s">
        <v>449</v>
      </c>
      <c r="H290" s="7" t="s">
        <v>1943</v>
      </c>
      <c r="I290" s="7" t="s">
        <v>373</v>
      </c>
      <c r="J290" s="44" t="s">
        <v>1944</v>
      </c>
      <c r="K290" s="65" t="s">
        <v>1945</v>
      </c>
      <c r="L290" s="130" t="str">
        <f t="shared" si="58"/>
        <v>2,076
1,444</v>
      </c>
      <c r="M290" s="45" t="s">
        <v>1829</v>
      </c>
      <c r="N290" s="73" t="s">
        <v>551</v>
      </c>
      <c r="O290" s="26" t="s">
        <v>1289</v>
      </c>
      <c r="P290" s="38">
        <v>45046</v>
      </c>
      <c r="Q290" s="39" t="str">
        <f t="shared" si="59"/>
        <v>228,36
577,6</v>
      </c>
      <c r="R290" s="143">
        <v>805.96</v>
      </c>
      <c r="S290" s="275">
        <v>32.74</v>
      </c>
      <c r="T290" s="131" t="s">
        <v>1290</v>
      </c>
      <c r="U290" s="4">
        <v>12</v>
      </c>
      <c r="V290" s="32"/>
      <c r="W290" s="27" t="s">
        <v>1840</v>
      </c>
      <c r="X290" s="27"/>
    </row>
    <row r="291" spans="1:24" ht="60" hidden="1" customHeight="1" x14ac:dyDescent="0.25">
      <c r="A291" s="146">
        <v>289</v>
      </c>
      <c r="B291" s="259"/>
      <c r="C291" s="240" t="s">
        <v>1291</v>
      </c>
      <c r="D291" s="33" t="s">
        <v>936</v>
      </c>
      <c r="E291" s="34" t="s">
        <v>937</v>
      </c>
      <c r="F291" s="178" t="s">
        <v>939</v>
      </c>
      <c r="G291" s="347" t="s">
        <v>938</v>
      </c>
      <c r="H291" s="7">
        <v>2400</v>
      </c>
      <c r="I291" s="7" t="s">
        <v>560</v>
      </c>
      <c r="J291" s="44">
        <v>0.376</v>
      </c>
      <c r="K291" s="65">
        <f t="shared" si="60"/>
        <v>902.4</v>
      </c>
      <c r="L291" s="130">
        <f t="shared" si="58"/>
        <v>0.376</v>
      </c>
      <c r="M291" s="45" t="s">
        <v>1409</v>
      </c>
      <c r="N291" s="73" t="s">
        <v>551</v>
      </c>
      <c r="O291" s="26" t="s">
        <v>1292</v>
      </c>
      <c r="P291" s="38">
        <v>44926</v>
      </c>
      <c r="Q291" s="39">
        <f t="shared" si="59"/>
        <v>902.4</v>
      </c>
      <c r="R291" s="143">
        <f t="shared" si="57"/>
        <v>992.64</v>
      </c>
      <c r="S291" s="275"/>
      <c r="T291" s="131"/>
      <c r="U291" s="4">
        <v>12</v>
      </c>
      <c r="V291" s="32"/>
      <c r="W291" s="27" t="s">
        <v>1842</v>
      </c>
      <c r="X291" s="27"/>
    </row>
    <row r="292" spans="1:24" ht="60" hidden="1" customHeight="1" x14ac:dyDescent="0.25">
      <c r="A292" s="146">
        <v>290</v>
      </c>
      <c r="B292" s="259"/>
      <c r="C292" s="240" t="s">
        <v>1308</v>
      </c>
      <c r="D292" s="33"/>
      <c r="E292" s="177" t="s">
        <v>23</v>
      </c>
      <c r="F292" s="178" t="s">
        <v>84</v>
      </c>
      <c r="G292" s="347" t="s">
        <v>93</v>
      </c>
      <c r="H292" s="7"/>
      <c r="I292" s="7" t="s">
        <v>560</v>
      </c>
      <c r="J292" s="44" t="s">
        <v>1454</v>
      </c>
      <c r="K292" s="65">
        <v>129697.87</v>
      </c>
      <c r="L292" s="44" t="s">
        <v>1455</v>
      </c>
      <c r="M292" s="45" t="s">
        <v>1829</v>
      </c>
      <c r="N292" s="73" t="s">
        <v>1456</v>
      </c>
      <c r="O292" s="31" t="s">
        <v>1457</v>
      </c>
      <c r="P292" s="38">
        <v>44926</v>
      </c>
      <c r="Q292" s="39">
        <v>129697.87</v>
      </c>
      <c r="R292" s="143">
        <f t="shared" si="57"/>
        <v>142667.65700000001</v>
      </c>
      <c r="S292" s="275"/>
      <c r="T292" s="131"/>
      <c r="U292" s="4">
        <v>12</v>
      </c>
      <c r="V292" s="32" t="s">
        <v>1052</v>
      </c>
      <c r="W292" s="27" t="s">
        <v>1842</v>
      </c>
      <c r="X292" s="27"/>
    </row>
    <row r="293" spans="1:24" ht="60" hidden="1" customHeight="1" x14ac:dyDescent="0.25">
      <c r="A293" s="146">
        <v>291</v>
      </c>
      <c r="B293" s="259"/>
      <c r="C293" s="240" t="s">
        <v>1566</v>
      </c>
      <c r="D293" s="33" t="s">
        <v>1311</v>
      </c>
      <c r="E293" s="177" t="s">
        <v>203</v>
      </c>
      <c r="F293" s="178" t="s">
        <v>167</v>
      </c>
      <c r="G293" s="347" t="s">
        <v>168</v>
      </c>
      <c r="H293" s="7">
        <v>1500</v>
      </c>
      <c r="I293" s="7" t="s">
        <v>560</v>
      </c>
      <c r="J293" s="44">
        <v>0.85909000000000002</v>
      </c>
      <c r="K293" s="65">
        <f t="shared" si="60"/>
        <v>1288.635</v>
      </c>
      <c r="L293" s="130">
        <f t="shared" si="58"/>
        <v>0.85909000000000002</v>
      </c>
      <c r="M293" s="45" t="s">
        <v>1829</v>
      </c>
      <c r="N293" s="73" t="s">
        <v>551</v>
      </c>
      <c r="O293" s="26" t="s">
        <v>1312</v>
      </c>
      <c r="P293" s="38">
        <v>44926</v>
      </c>
      <c r="Q293" s="39">
        <f t="shared" si="59"/>
        <v>1288.635</v>
      </c>
      <c r="R293" s="143">
        <f t="shared" si="57"/>
        <v>1417.4984999999999</v>
      </c>
      <c r="S293" s="275"/>
      <c r="T293" s="131"/>
      <c r="U293" s="4">
        <v>12</v>
      </c>
      <c r="V293" s="32"/>
      <c r="W293" s="27" t="s">
        <v>1842</v>
      </c>
      <c r="X293" s="27"/>
    </row>
    <row r="294" spans="1:24" ht="60" hidden="1" customHeight="1" x14ac:dyDescent="0.25">
      <c r="A294" s="146">
        <v>292</v>
      </c>
      <c r="B294" s="259"/>
      <c r="C294" s="240" t="s">
        <v>1567</v>
      </c>
      <c r="D294" s="33" t="s">
        <v>1313</v>
      </c>
      <c r="E294" s="177" t="s">
        <v>51</v>
      </c>
      <c r="F294" s="178" t="s">
        <v>90</v>
      </c>
      <c r="G294" s="347" t="s">
        <v>1314</v>
      </c>
      <c r="H294" s="7">
        <v>200</v>
      </c>
      <c r="I294" s="7" t="s">
        <v>560</v>
      </c>
      <c r="J294" s="44">
        <v>0.34399999999999997</v>
      </c>
      <c r="K294" s="65">
        <f t="shared" si="60"/>
        <v>68.8</v>
      </c>
      <c r="L294" s="130">
        <f t="shared" si="58"/>
        <v>0.34399999999999997</v>
      </c>
      <c r="M294" s="45" t="s">
        <v>1829</v>
      </c>
      <c r="N294" s="73" t="s">
        <v>551</v>
      </c>
      <c r="O294" s="26" t="s">
        <v>1315</v>
      </c>
      <c r="P294" s="38">
        <v>44926</v>
      </c>
      <c r="Q294" s="39">
        <f t="shared" si="59"/>
        <v>68.8</v>
      </c>
      <c r="R294" s="143">
        <f t="shared" si="57"/>
        <v>75.679999999999993</v>
      </c>
      <c r="S294" s="275"/>
      <c r="T294" s="131"/>
      <c r="U294" s="4">
        <v>12</v>
      </c>
      <c r="V294" s="32"/>
      <c r="W294" s="27" t="s">
        <v>1842</v>
      </c>
      <c r="X294" s="27"/>
    </row>
    <row r="295" spans="1:24" ht="60" hidden="1" customHeight="1" x14ac:dyDescent="0.25">
      <c r="A295" s="146">
        <v>293</v>
      </c>
      <c r="B295" s="259"/>
      <c r="C295" s="249" t="s">
        <v>2997</v>
      </c>
      <c r="D295" s="33"/>
      <c r="E295" s="177" t="s">
        <v>1316</v>
      </c>
      <c r="F295" s="178"/>
      <c r="G295" s="347"/>
      <c r="H295" s="7">
        <v>4320</v>
      </c>
      <c r="I295" s="7" t="s">
        <v>560</v>
      </c>
      <c r="J295" s="44">
        <v>0.36</v>
      </c>
      <c r="K295" s="65">
        <f t="shared" si="60"/>
        <v>1555.2</v>
      </c>
      <c r="L295" s="130">
        <f t="shared" si="58"/>
        <v>0.36</v>
      </c>
      <c r="M295" s="45" t="s">
        <v>1829</v>
      </c>
      <c r="N295" s="73" t="s">
        <v>551</v>
      </c>
      <c r="O295" s="26" t="s">
        <v>1830</v>
      </c>
      <c r="P295" s="38">
        <v>44574</v>
      </c>
      <c r="Q295" s="39">
        <f t="shared" si="59"/>
        <v>1555.2</v>
      </c>
      <c r="R295" s="143">
        <f t="shared" si="57"/>
        <v>1710.72</v>
      </c>
      <c r="S295" s="275"/>
      <c r="T295" s="131"/>
      <c r="U295" s="4">
        <v>12</v>
      </c>
      <c r="V295" s="32"/>
      <c r="W295" s="27" t="s">
        <v>1842</v>
      </c>
      <c r="X295" s="27"/>
    </row>
    <row r="296" spans="1:24" ht="60" hidden="1" customHeight="1" x14ac:dyDescent="0.25">
      <c r="A296" s="146">
        <v>294</v>
      </c>
      <c r="B296" s="259"/>
      <c r="C296" s="240" t="s">
        <v>1317</v>
      </c>
      <c r="D296" s="33"/>
      <c r="E296" s="177" t="s">
        <v>1318</v>
      </c>
      <c r="F296" s="178" t="s">
        <v>1319</v>
      </c>
      <c r="G296" s="347" t="s">
        <v>1320</v>
      </c>
      <c r="H296" s="7">
        <v>400</v>
      </c>
      <c r="I296" s="7" t="s">
        <v>1321</v>
      </c>
      <c r="J296" s="44">
        <v>3.2</v>
      </c>
      <c r="K296" s="65">
        <f t="shared" si="60"/>
        <v>1280</v>
      </c>
      <c r="L296" s="130">
        <f t="shared" si="58"/>
        <v>3.2</v>
      </c>
      <c r="M296" s="45" t="s">
        <v>1829</v>
      </c>
      <c r="N296" s="73" t="s">
        <v>551</v>
      </c>
      <c r="O296" s="26" t="s">
        <v>1322</v>
      </c>
      <c r="P296" s="38">
        <v>44573</v>
      </c>
      <c r="Q296" s="39">
        <f t="shared" si="59"/>
        <v>1280</v>
      </c>
      <c r="R296" s="143">
        <f t="shared" si="57"/>
        <v>1408</v>
      </c>
      <c r="S296" s="275"/>
      <c r="T296" s="131"/>
      <c r="U296" s="4">
        <v>12</v>
      </c>
      <c r="V296" s="32"/>
      <c r="W296" s="27" t="s">
        <v>1842</v>
      </c>
      <c r="X296" s="27"/>
    </row>
    <row r="297" spans="1:24" ht="60" hidden="1" customHeight="1" x14ac:dyDescent="0.25">
      <c r="A297" s="146">
        <v>295</v>
      </c>
      <c r="B297" s="259"/>
      <c r="C297" s="240" t="s">
        <v>1323</v>
      </c>
      <c r="D297" s="33"/>
      <c r="E297" s="177" t="s">
        <v>1324</v>
      </c>
      <c r="F297" s="178" t="s">
        <v>1325</v>
      </c>
      <c r="G297" s="347" t="s">
        <v>1326</v>
      </c>
      <c r="H297" s="7">
        <v>180</v>
      </c>
      <c r="I297" s="7" t="s">
        <v>560</v>
      </c>
      <c r="J297" s="44">
        <v>0.55000000000000004</v>
      </c>
      <c r="K297" s="65">
        <f t="shared" si="60"/>
        <v>99.000000000000014</v>
      </c>
      <c r="L297" s="130">
        <f t="shared" si="58"/>
        <v>0.55000000000000004</v>
      </c>
      <c r="M297" s="45" t="s">
        <v>1829</v>
      </c>
      <c r="N297" s="73" t="s">
        <v>551</v>
      </c>
      <c r="O297" s="26" t="s">
        <v>1327</v>
      </c>
      <c r="P297" s="38">
        <v>44573</v>
      </c>
      <c r="Q297" s="39">
        <f t="shared" si="59"/>
        <v>99.000000000000014</v>
      </c>
      <c r="R297" s="143">
        <f t="shared" si="57"/>
        <v>108.90000000000002</v>
      </c>
      <c r="S297" s="275"/>
      <c r="T297" s="131"/>
      <c r="U297" s="4">
        <v>12</v>
      </c>
      <c r="V297" s="32"/>
      <c r="W297" s="27" t="s">
        <v>1842</v>
      </c>
      <c r="X297" s="27"/>
    </row>
    <row r="298" spans="1:24" ht="60" hidden="1" customHeight="1" x14ac:dyDescent="0.25">
      <c r="A298" s="146">
        <v>296</v>
      </c>
      <c r="B298" s="259"/>
      <c r="C298" s="238" t="s">
        <v>1328</v>
      </c>
      <c r="D298" s="33" t="s">
        <v>1329</v>
      </c>
      <c r="E298" s="177" t="s">
        <v>1330</v>
      </c>
      <c r="F298" s="178" t="s">
        <v>288</v>
      </c>
      <c r="G298" s="347" t="s">
        <v>289</v>
      </c>
      <c r="H298" s="7">
        <v>90</v>
      </c>
      <c r="I298" s="7" t="s">
        <v>560</v>
      </c>
      <c r="J298" s="44">
        <v>4.95</v>
      </c>
      <c r="K298" s="65">
        <f t="shared" si="60"/>
        <v>445.5</v>
      </c>
      <c r="L298" s="130">
        <f t="shared" si="58"/>
        <v>4.95</v>
      </c>
      <c r="M298" s="45" t="s">
        <v>1409</v>
      </c>
      <c r="N298" s="73" t="s">
        <v>551</v>
      </c>
      <c r="O298" s="26" t="s">
        <v>1331</v>
      </c>
      <c r="P298" s="38">
        <v>44574</v>
      </c>
      <c r="Q298" s="39">
        <f t="shared" si="59"/>
        <v>445.5</v>
      </c>
      <c r="R298" s="143">
        <f t="shared" si="57"/>
        <v>490.05</v>
      </c>
      <c r="S298" s="275"/>
      <c r="T298" s="131"/>
      <c r="U298" s="4">
        <v>12</v>
      </c>
      <c r="V298" s="32"/>
      <c r="W298" s="27" t="s">
        <v>1842</v>
      </c>
      <c r="X298" s="27"/>
    </row>
    <row r="299" spans="1:24" ht="60" hidden="1" customHeight="1" x14ac:dyDescent="0.25">
      <c r="A299" s="146">
        <v>297</v>
      </c>
      <c r="B299" s="259"/>
      <c r="C299" s="240" t="s">
        <v>1332</v>
      </c>
      <c r="D299" s="33" t="s">
        <v>1333</v>
      </c>
      <c r="E299" s="177" t="s">
        <v>1109</v>
      </c>
      <c r="F299" s="178" t="s">
        <v>1254</v>
      </c>
      <c r="G299" s="347" t="s">
        <v>1253</v>
      </c>
      <c r="H299" s="7">
        <v>1960</v>
      </c>
      <c r="I299" s="7" t="s">
        <v>560</v>
      </c>
      <c r="J299" s="44">
        <v>0.21401999999999999</v>
      </c>
      <c r="K299" s="65">
        <f t="shared" si="60"/>
        <v>419.47919999999999</v>
      </c>
      <c r="L299" s="130">
        <f t="shared" si="58"/>
        <v>0.21401999999999999</v>
      </c>
      <c r="M299" s="45" t="s">
        <v>1829</v>
      </c>
      <c r="N299" s="73" t="s">
        <v>551</v>
      </c>
      <c r="O299" s="26" t="s">
        <v>1334</v>
      </c>
      <c r="P299" s="38">
        <v>44573</v>
      </c>
      <c r="Q299" s="39">
        <f t="shared" si="59"/>
        <v>419.47919999999999</v>
      </c>
      <c r="R299" s="143">
        <f t="shared" si="57"/>
        <v>461.42712</v>
      </c>
      <c r="S299" s="275"/>
      <c r="T299" s="131"/>
      <c r="U299" s="4">
        <v>12</v>
      </c>
      <c r="V299" s="32"/>
      <c r="W299" s="27" t="s">
        <v>1842</v>
      </c>
      <c r="X299" s="27"/>
    </row>
    <row r="300" spans="1:24" ht="60" hidden="1" customHeight="1" x14ac:dyDescent="0.25">
      <c r="A300" s="146">
        <v>298</v>
      </c>
      <c r="B300" s="259"/>
      <c r="C300" s="240" t="s">
        <v>1335</v>
      </c>
      <c r="D300" s="33" t="s">
        <v>1336</v>
      </c>
      <c r="E300" s="177" t="s">
        <v>206</v>
      </c>
      <c r="F300" s="178" t="s">
        <v>207</v>
      </c>
      <c r="G300" s="347" t="s">
        <v>208</v>
      </c>
      <c r="H300" s="7">
        <v>80</v>
      </c>
      <c r="I300" s="7" t="s">
        <v>560</v>
      </c>
      <c r="J300" s="44">
        <v>45</v>
      </c>
      <c r="K300" s="65">
        <f t="shared" si="60"/>
        <v>3600</v>
      </c>
      <c r="L300" s="130">
        <f t="shared" si="58"/>
        <v>45</v>
      </c>
      <c r="M300" s="45" t="s">
        <v>1829</v>
      </c>
      <c r="N300" s="73" t="s">
        <v>551</v>
      </c>
      <c r="O300" s="26" t="s">
        <v>1337</v>
      </c>
      <c r="P300" s="38">
        <v>44573</v>
      </c>
      <c r="Q300" s="39">
        <f t="shared" si="59"/>
        <v>3600</v>
      </c>
      <c r="R300" s="143">
        <f t="shared" si="57"/>
        <v>3960</v>
      </c>
      <c r="S300" s="275"/>
      <c r="T300" s="131"/>
      <c r="U300" s="4">
        <v>12</v>
      </c>
      <c r="V300" s="32"/>
      <c r="W300" s="27" t="s">
        <v>1842</v>
      </c>
      <c r="X300" s="27"/>
    </row>
    <row r="301" spans="1:24" ht="60" hidden="1" customHeight="1" x14ac:dyDescent="0.25">
      <c r="A301" s="146">
        <v>299</v>
      </c>
      <c r="B301" s="259"/>
      <c r="C301" s="240" t="s">
        <v>1523</v>
      </c>
      <c r="D301" s="33" t="s">
        <v>1338</v>
      </c>
      <c r="E301" s="177" t="s">
        <v>1339</v>
      </c>
      <c r="F301" s="178" t="s">
        <v>1340</v>
      </c>
      <c r="G301" s="307" t="s">
        <v>1341</v>
      </c>
      <c r="H301" s="7">
        <v>40</v>
      </c>
      <c r="I301" s="7" t="s">
        <v>560</v>
      </c>
      <c r="J301" s="44">
        <v>6.85</v>
      </c>
      <c r="K301" s="65">
        <f t="shared" si="60"/>
        <v>274</v>
      </c>
      <c r="L301" s="130">
        <f t="shared" si="58"/>
        <v>6.85</v>
      </c>
      <c r="M301" s="45" t="s">
        <v>1829</v>
      </c>
      <c r="N301" s="73" t="s">
        <v>551</v>
      </c>
      <c r="O301" s="26" t="s">
        <v>1342</v>
      </c>
      <c r="P301" s="38">
        <v>44573</v>
      </c>
      <c r="Q301" s="39">
        <f t="shared" si="59"/>
        <v>274</v>
      </c>
      <c r="R301" s="143">
        <f t="shared" si="57"/>
        <v>301.39999999999998</v>
      </c>
      <c r="S301" s="275"/>
      <c r="T301" s="131"/>
      <c r="U301" s="4">
        <v>12</v>
      </c>
      <c r="V301" s="32"/>
      <c r="W301" s="27" t="s">
        <v>1842</v>
      </c>
      <c r="X301" s="27"/>
    </row>
    <row r="302" spans="1:24" ht="60" hidden="1" customHeight="1" x14ac:dyDescent="0.25">
      <c r="A302" s="146">
        <v>300</v>
      </c>
      <c r="B302" s="259"/>
      <c r="C302" s="240" t="s">
        <v>1837</v>
      </c>
      <c r="D302" s="33" t="s">
        <v>1343</v>
      </c>
      <c r="E302" s="185" t="s">
        <v>1344</v>
      </c>
      <c r="F302" s="186" t="s">
        <v>1345</v>
      </c>
      <c r="G302" s="347" t="s">
        <v>1346</v>
      </c>
      <c r="H302" s="7">
        <v>1000</v>
      </c>
      <c r="I302" s="7" t="s">
        <v>560</v>
      </c>
      <c r="J302" s="44">
        <v>0.6361</v>
      </c>
      <c r="K302" s="65">
        <f t="shared" si="60"/>
        <v>636.1</v>
      </c>
      <c r="L302" s="130">
        <f t="shared" si="58"/>
        <v>0.6361</v>
      </c>
      <c r="M302" s="190" t="s">
        <v>1829</v>
      </c>
      <c r="N302" s="73" t="s">
        <v>551</v>
      </c>
      <c r="O302" s="26" t="s">
        <v>1347</v>
      </c>
      <c r="P302" s="38">
        <v>44566</v>
      </c>
      <c r="Q302" s="39">
        <f t="shared" si="59"/>
        <v>636.1</v>
      </c>
      <c r="R302" s="184">
        <f t="shared" si="57"/>
        <v>699.71</v>
      </c>
      <c r="S302" s="275"/>
      <c r="T302" s="184"/>
      <c r="U302" s="4">
        <v>12</v>
      </c>
      <c r="V302" s="191"/>
      <c r="W302" s="27" t="s">
        <v>1842</v>
      </c>
      <c r="X302" s="27"/>
    </row>
    <row r="303" spans="1:24" ht="60" hidden="1" customHeight="1" x14ac:dyDescent="0.25">
      <c r="A303" s="146">
        <v>301</v>
      </c>
      <c r="B303" s="259"/>
      <c r="C303" s="240" t="s">
        <v>1348</v>
      </c>
      <c r="D303" s="33"/>
      <c r="E303" s="177" t="s">
        <v>1349</v>
      </c>
      <c r="F303" s="178" t="s">
        <v>1350</v>
      </c>
      <c r="G303" s="308" t="s">
        <v>1351</v>
      </c>
      <c r="H303" s="7" t="s">
        <v>1356</v>
      </c>
      <c r="I303" s="7" t="s">
        <v>560</v>
      </c>
      <c r="J303" s="44">
        <v>300</v>
      </c>
      <c r="K303" s="65">
        <v>1230</v>
      </c>
      <c r="L303" s="130">
        <f t="shared" si="58"/>
        <v>300</v>
      </c>
      <c r="M303" s="45" t="s">
        <v>1829</v>
      </c>
      <c r="N303" s="73" t="s">
        <v>551</v>
      </c>
      <c r="O303" s="26" t="s">
        <v>1831</v>
      </c>
      <c r="P303" s="38">
        <v>44926</v>
      </c>
      <c r="Q303" s="39">
        <f t="shared" si="59"/>
        <v>1230</v>
      </c>
      <c r="R303" s="143">
        <f t="shared" si="57"/>
        <v>1353</v>
      </c>
      <c r="S303" s="275"/>
      <c r="T303" s="131"/>
      <c r="U303" s="4">
        <v>12</v>
      </c>
      <c r="V303" s="32"/>
      <c r="W303" s="27" t="s">
        <v>1842</v>
      </c>
      <c r="X303" s="27"/>
    </row>
    <row r="304" spans="1:24" ht="60" hidden="1" customHeight="1" x14ac:dyDescent="0.25">
      <c r="A304" s="146">
        <v>302</v>
      </c>
      <c r="B304" s="259"/>
      <c r="C304" s="240" t="s">
        <v>1353</v>
      </c>
      <c r="D304" s="33" t="s">
        <v>1352</v>
      </c>
      <c r="E304" s="177" t="s">
        <v>334</v>
      </c>
      <c r="F304" s="178" t="s">
        <v>335</v>
      </c>
      <c r="G304" s="347" t="s">
        <v>336</v>
      </c>
      <c r="H304" s="7">
        <v>10</v>
      </c>
      <c r="I304" s="7" t="s">
        <v>560</v>
      </c>
      <c r="J304" s="44">
        <v>127</v>
      </c>
      <c r="K304" s="65">
        <f t="shared" si="60"/>
        <v>1270</v>
      </c>
      <c r="L304" s="130">
        <f t="shared" si="58"/>
        <v>127</v>
      </c>
      <c r="M304" s="45" t="s">
        <v>1829</v>
      </c>
      <c r="N304" s="73" t="s">
        <v>551</v>
      </c>
      <c r="O304" s="26" t="s">
        <v>1354</v>
      </c>
      <c r="P304" s="38">
        <v>44571</v>
      </c>
      <c r="Q304" s="39">
        <v>1270</v>
      </c>
      <c r="R304" s="143">
        <f t="shared" si="57"/>
        <v>1397</v>
      </c>
      <c r="S304" s="275"/>
      <c r="T304" s="239" t="s">
        <v>2087</v>
      </c>
      <c r="U304" s="4">
        <v>12</v>
      </c>
      <c r="V304" s="32"/>
      <c r="W304" s="27" t="s">
        <v>1842</v>
      </c>
      <c r="X304" s="27"/>
    </row>
    <row r="305" spans="1:24" ht="60" hidden="1" customHeight="1" x14ac:dyDescent="0.25">
      <c r="A305" s="146">
        <v>303</v>
      </c>
      <c r="B305" s="259"/>
      <c r="C305" s="240" t="s">
        <v>1355</v>
      </c>
      <c r="D305" s="33" t="s">
        <v>617</v>
      </c>
      <c r="E305" s="177" t="s">
        <v>306</v>
      </c>
      <c r="F305" s="178" t="s">
        <v>307</v>
      </c>
      <c r="G305" s="347" t="s">
        <v>1077</v>
      </c>
      <c r="H305" s="7">
        <v>211</v>
      </c>
      <c r="I305" s="7" t="s">
        <v>560</v>
      </c>
      <c r="J305" s="44">
        <v>188.25</v>
      </c>
      <c r="K305" s="65">
        <f t="shared" si="60"/>
        <v>39720.75</v>
      </c>
      <c r="L305" s="130">
        <f t="shared" si="58"/>
        <v>188.25</v>
      </c>
      <c r="M305" s="45" t="s">
        <v>1829</v>
      </c>
      <c r="N305" s="73" t="s">
        <v>551</v>
      </c>
      <c r="O305" s="26" t="s">
        <v>1832</v>
      </c>
      <c r="P305" s="38">
        <v>44571</v>
      </c>
      <c r="Q305" s="39">
        <f t="shared" si="59"/>
        <v>39720.75</v>
      </c>
      <c r="R305" s="143">
        <f t="shared" si="57"/>
        <v>43692.824999999997</v>
      </c>
      <c r="S305" s="275"/>
      <c r="T305" s="131"/>
      <c r="U305" s="4">
        <v>12</v>
      </c>
      <c r="V305" s="32"/>
      <c r="W305" s="27" t="s">
        <v>1842</v>
      </c>
      <c r="X305" s="27"/>
    </row>
    <row r="306" spans="1:24" ht="60" hidden="1" customHeight="1" x14ac:dyDescent="0.25">
      <c r="A306" s="146">
        <v>304</v>
      </c>
      <c r="B306" s="259"/>
      <c r="C306" s="240" t="s">
        <v>1357</v>
      </c>
      <c r="D306" s="33" t="s">
        <v>1358</v>
      </c>
      <c r="E306" s="177" t="s">
        <v>104</v>
      </c>
      <c r="F306" s="178" t="s">
        <v>1359</v>
      </c>
      <c r="G306" s="347" t="s">
        <v>1360</v>
      </c>
      <c r="H306" s="7">
        <v>8</v>
      </c>
      <c r="I306" s="7" t="s">
        <v>560</v>
      </c>
      <c r="J306" s="44">
        <v>4691.18</v>
      </c>
      <c r="K306" s="65">
        <f>H306*J306</f>
        <v>37529.440000000002</v>
      </c>
      <c r="L306" s="130">
        <f>J306</f>
        <v>4691.18</v>
      </c>
      <c r="M306" s="45" t="s">
        <v>1829</v>
      </c>
      <c r="N306" s="73" t="s">
        <v>551</v>
      </c>
      <c r="O306" s="26" t="s">
        <v>1361</v>
      </c>
      <c r="P306" s="38">
        <v>44566</v>
      </c>
      <c r="Q306" s="39">
        <f t="shared" si="59"/>
        <v>37529.440000000002</v>
      </c>
      <c r="R306" s="144">
        <f t="shared" si="57"/>
        <v>41282.384000000005</v>
      </c>
      <c r="S306" s="275"/>
      <c r="T306" s="239" t="s">
        <v>2087</v>
      </c>
      <c r="U306" s="4">
        <v>2</v>
      </c>
      <c r="V306" s="32"/>
      <c r="W306" s="27" t="s">
        <v>1842</v>
      </c>
      <c r="X306" s="27"/>
    </row>
    <row r="307" spans="1:24" ht="60" hidden="1" customHeight="1" x14ac:dyDescent="0.25">
      <c r="A307" s="146">
        <v>305</v>
      </c>
      <c r="B307" s="259"/>
      <c r="C307" s="240" t="s">
        <v>1362</v>
      </c>
      <c r="D307" s="33" t="s">
        <v>1363</v>
      </c>
      <c r="E307" s="177" t="s">
        <v>312</v>
      </c>
      <c r="F307" s="178" t="s">
        <v>313</v>
      </c>
      <c r="G307" s="347" t="s">
        <v>345</v>
      </c>
      <c r="H307" s="7">
        <v>7.2</v>
      </c>
      <c r="I307" s="7" t="s">
        <v>560</v>
      </c>
      <c r="J307" s="44">
        <v>19.329999999999998</v>
      </c>
      <c r="K307" s="65">
        <f t="shared" si="60"/>
        <v>139.17599999999999</v>
      </c>
      <c r="L307" s="130">
        <f t="shared" si="58"/>
        <v>19.329999999999998</v>
      </c>
      <c r="M307" s="45" t="s">
        <v>1829</v>
      </c>
      <c r="N307" s="73" t="s">
        <v>551</v>
      </c>
      <c r="O307" s="19" t="s">
        <v>1366</v>
      </c>
      <c r="P307" s="38">
        <v>44926</v>
      </c>
      <c r="Q307" s="39">
        <v>139199.76</v>
      </c>
      <c r="R307" s="144">
        <f t="shared" si="57"/>
        <v>153119.736</v>
      </c>
      <c r="S307" s="275"/>
      <c r="T307" s="131"/>
      <c r="U307" s="4">
        <v>12</v>
      </c>
      <c r="V307" s="32"/>
      <c r="W307" s="27" t="s">
        <v>1842</v>
      </c>
      <c r="X307" s="27"/>
    </row>
    <row r="308" spans="1:24" ht="60" hidden="1" customHeight="1" x14ac:dyDescent="0.25">
      <c r="A308" s="146">
        <v>306</v>
      </c>
      <c r="B308" s="259"/>
      <c r="C308" s="240" t="s">
        <v>1364</v>
      </c>
      <c r="D308" s="33"/>
      <c r="E308" s="177" t="s">
        <v>1330</v>
      </c>
      <c r="F308" s="178" t="s">
        <v>288</v>
      </c>
      <c r="G308" s="347" t="s">
        <v>289</v>
      </c>
      <c r="H308" s="7">
        <v>12</v>
      </c>
      <c r="I308" s="7" t="s">
        <v>560</v>
      </c>
      <c r="J308" s="44">
        <v>1.9330000000000001</v>
      </c>
      <c r="K308" s="65">
        <v>741</v>
      </c>
      <c r="L308" s="130">
        <v>1933</v>
      </c>
      <c r="M308" s="45" t="s">
        <v>1829</v>
      </c>
      <c r="N308" s="73" t="s">
        <v>1040</v>
      </c>
      <c r="O308" s="26" t="s">
        <v>1365</v>
      </c>
      <c r="P308" s="38">
        <v>44926</v>
      </c>
      <c r="Q308" s="39">
        <f t="shared" si="59"/>
        <v>741</v>
      </c>
      <c r="R308" s="144">
        <f t="shared" si="57"/>
        <v>815.1</v>
      </c>
      <c r="S308" s="275"/>
      <c r="T308" s="131" t="s">
        <v>1524</v>
      </c>
      <c r="U308" s="4">
        <v>12</v>
      </c>
      <c r="V308" s="32"/>
      <c r="W308" s="27" t="s">
        <v>1842</v>
      </c>
      <c r="X308" s="27"/>
    </row>
    <row r="309" spans="1:24" ht="60" hidden="1" customHeight="1" x14ac:dyDescent="0.25">
      <c r="A309" s="146">
        <v>307</v>
      </c>
      <c r="B309" s="259"/>
      <c r="C309" s="240" t="s">
        <v>1367</v>
      </c>
      <c r="D309" s="33"/>
      <c r="E309" s="177" t="s">
        <v>915</v>
      </c>
      <c r="F309" s="178" t="s">
        <v>1368</v>
      </c>
      <c r="G309" s="347" t="s">
        <v>1010</v>
      </c>
      <c r="H309" s="7">
        <v>2400</v>
      </c>
      <c r="I309" s="7" t="s">
        <v>560</v>
      </c>
      <c r="J309" s="44">
        <v>0.78</v>
      </c>
      <c r="K309" s="65">
        <f t="shared" si="60"/>
        <v>1872</v>
      </c>
      <c r="L309" s="130">
        <f t="shared" si="58"/>
        <v>0.78</v>
      </c>
      <c r="M309" s="45" t="s">
        <v>1409</v>
      </c>
      <c r="N309" s="73" t="s">
        <v>1040</v>
      </c>
      <c r="O309" s="26" t="s">
        <v>1369</v>
      </c>
      <c r="P309" s="38">
        <v>44926</v>
      </c>
      <c r="Q309" s="39">
        <f t="shared" si="59"/>
        <v>1872</v>
      </c>
      <c r="R309" s="144">
        <f t="shared" si="57"/>
        <v>2059.1999999999998</v>
      </c>
      <c r="S309" s="275"/>
      <c r="T309" s="131"/>
      <c r="U309" s="4">
        <v>12</v>
      </c>
      <c r="V309" s="32"/>
      <c r="W309" s="27" t="s">
        <v>1842</v>
      </c>
      <c r="X309" s="27"/>
    </row>
    <row r="310" spans="1:24" ht="60" hidden="1" customHeight="1" x14ac:dyDescent="0.25">
      <c r="A310" s="146">
        <v>308</v>
      </c>
      <c r="B310" s="259"/>
      <c r="C310" s="240" t="s">
        <v>2992</v>
      </c>
      <c r="D310" s="33" t="s">
        <v>1370</v>
      </c>
      <c r="E310" s="177" t="s">
        <v>200</v>
      </c>
      <c r="F310" s="178" t="s">
        <v>199</v>
      </c>
      <c r="G310" s="347" t="s">
        <v>100</v>
      </c>
      <c r="H310" s="7">
        <v>226</v>
      </c>
      <c r="I310" s="7" t="s">
        <v>560</v>
      </c>
      <c r="J310" s="44">
        <v>176.44</v>
      </c>
      <c r="K310" s="65">
        <f t="shared" si="60"/>
        <v>39875.440000000002</v>
      </c>
      <c r="L310" s="130">
        <f t="shared" si="58"/>
        <v>176.44</v>
      </c>
      <c r="M310" s="45" t="s">
        <v>1829</v>
      </c>
      <c r="N310" s="73" t="s">
        <v>551</v>
      </c>
      <c r="O310" s="26" t="s">
        <v>1371</v>
      </c>
      <c r="P310" s="38">
        <v>44926</v>
      </c>
      <c r="Q310" s="39">
        <f t="shared" si="59"/>
        <v>39875.440000000002</v>
      </c>
      <c r="R310" s="144">
        <f t="shared" si="57"/>
        <v>43862.984000000004</v>
      </c>
      <c r="S310" s="275"/>
      <c r="T310" s="239" t="s">
        <v>2087</v>
      </c>
      <c r="U310" s="4">
        <v>12</v>
      </c>
      <c r="V310" s="32"/>
      <c r="W310" s="27" t="s">
        <v>1842</v>
      </c>
      <c r="X310" s="27"/>
    </row>
    <row r="311" spans="1:24" ht="60" hidden="1" customHeight="1" x14ac:dyDescent="0.25">
      <c r="A311" s="146">
        <v>309</v>
      </c>
      <c r="B311" s="259"/>
      <c r="C311" s="240" t="s">
        <v>1568</v>
      </c>
      <c r="D311" s="33" t="s">
        <v>1372</v>
      </c>
      <c r="E311" s="177" t="s">
        <v>662</v>
      </c>
      <c r="F311" s="178" t="s">
        <v>1069</v>
      </c>
      <c r="G311" s="347" t="s">
        <v>1373</v>
      </c>
      <c r="H311" s="7" t="s">
        <v>1531</v>
      </c>
      <c r="I311" s="7" t="s">
        <v>560</v>
      </c>
      <c r="J311" s="44" t="s">
        <v>1525</v>
      </c>
      <c r="K311" s="65">
        <v>1950</v>
      </c>
      <c r="L311" s="130" t="str">
        <f t="shared" si="58"/>
        <v xml:space="preserve">162,50   
 325        </v>
      </c>
      <c r="M311" s="45" t="s">
        <v>1829</v>
      </c>
      <c r="N311" s="73" t="s">
        <v>551</v>
      </c>
      <c r="O311" s="26" t="s">
        <v>1374</v>
      </c>
      <c r="P311" s="38">
        <v>44926</v>
      </c>
      <c r="Q311" s="39">
        <f t="shared" si="59"/>
        <v>1950</v>
      </c>
      <c r="R311" s="144">
        <f t="shared" si="57"/>
        <v>2145</v>
      </c>
      <c r="S311" s="275"/>
      <c r="T311" s="131"/>
      <c r="U311" s="4">
        <v>12</v>
      </c>
      <c r="V311" s="32"/>
      <c r="W311" s="27" t="s">
        <v>1842</v>
      </c>
      <c r="X311" s="27"/>
    </row>
    <row r="312" spans="1:24" ht="60" hidden="1" customHeight="1" x14ac:dyDescent="0.25">
      <c r="A312" s="146">
        <v>310</v>
      </c>
      <c r="B312" s="259"/>
      <c r="C312" s="240" t="s">
        <v>1562</v>
      </c>
      <c r="D312" s="33"/>
      <c r="E312" s="177" t="s">
        <v>370</v>
      </c>
      <c r="F312" s="178" t="s">
        <v>371</v>
      </c>
      <c r="G312" s="347" t="s">
        <v>372</v>
      </c>
      <c r="H312" s="7">
        <v>7500</v>
      </c>
      <c r="I312" s="7" t="s">
        <v>560</v>
      </c>
      <c r="J312" s="44">
        <v>2.433303</v>
      </c>
      <c r="K312" s="65">
        <f t="shared" si="60"/>
        <v>18249.772499999999</v>
      </c>
      <c r="L312" s="130">
        <f t="shared" si="58"/>
        <v>2.433303</v>
      </c>
      <c r="M312" s="45" t="s">
        <v>1829</v>
      </c>
      <c r="N312" s="73" t="s">
        <v>551</v>
      </c>
      <c r="O312" s="26" t="s">
        <v>1375</v>
      </c>
      <c r="P312" s="38">
        <v>44926</v>
      </c>
      <c r="Q312" s="39">
        <f t="shared" si="59"/>
        <v>18249.772499999999</v>
      </c>
      <c r="R312" s="144">
        <f t="shared" si="57"/>
        <v>20074.749749999999</v>
      </c>
      <c r="S312" s="275"/>
      <c r="T312" s="131"/>
      <c r="U312" s="4">
        <v>12</v>
      </c>
      <c r="V312" s="32"/>
      <c r="W312" s="27" t="s">
        <v>1842</v>
      </c>
      <c r="X312" s="27"/>
    </row>
    <row r="313" spans="1:24" ht="60" hidden="1" customHeight="1" x14ac:dyDescent="0.25">
      <c r="A313" s="146">
        <v>311</v>
      </c>
      <c r="B313" s="259"/>
      <c r="C313" s="240" t="s">
        <v>1410</v>
      </c>
      <c r="D313" s="33" t="s">
        <v>1376</v>
      </c>
      <c r="E313" s="177" t="s">
        <v>1377</v>
      </c>
      <c r="F313" s="178" t="s">
        <v>1378</v>
      </c>
      <c r="G313" s="347" t="s">
        <v>1379</v>
      </c>
      <c r="H313" s="7">
        <v>900</v>
      </c>
      <c r="I313" s="7" t="s">
        <v>560</v>
      </c>
      <c r="J313" s="44">
        <v>2.5</v>
      </c>
      <c r="K313" s="65">
        <f>H313*J313</f>
        <v>2250</v>
      </c>
      <c r="L313" s="130">
        <f t="shared" si="58"/>
        <v>2.5</v>
      </c>
      <c r="M313" s="45" t="s">
        <v>1829</v>
      </c>
      <c r="N313" s="73" t="s">
        <v>551</v>
      </c>
      <c r="O313" s="26" t="s">
        <v>1380</v>
      </c>
      <c r="P313" s="38">
        <v>44651</v>
      </c>
      <c r="Q313" s="39">
        <f t="shared" si="59"/>
        <v>2250</v>
      </c>
      <c r="R313" s="144">
        <f t="shared" si="57"/>
        <v>2475</v>
      </c>
      <c r="S313" s="275"/>
      <c r="T313" s="131"/>
      <c r="U313" s="4">
        <v>3</v>
      </c>
      <c r="V313" s="32"/>
      <c r="W313" s="27" t="s">
        <v>1842</v>
      </c>
      <c r="X313" s="27"/>
    </row>
    <row r="314" spans="1:24" ht="99" hidden="1" customHeight="1" x14ac:dyDescent="0.25">
      <c r="A314" s="146">
        <v>312</v>
      </c>
      <c r="B314" s="259"/>
      <c r="C314" s="240" t="s">
        <v>1527</v>
      </c>
      <c r="D314" s="33"/>
      <c r="E314" s="177" t="s">
        <v>19</v>
      </c>
      <c r="F314" s="178" t="s">
        <v>82</v>
      </c>
      <c r="G314" s="347" t="s">
        <v>83</v>
      </c>
      <c r="H314" s="7" t="s">
        <v>1381</v>
      </c>
      <c r="I314" s="7" t="s">
        <v>560</v>
      </c>
      <c r="J314" s="44" t="s">
        <v>1526</v>
      </c>
      <c r="K314" s="65">
        <v>934.82</v>
      </c>
      <c r="L314" s="130" t="str">
        <f t="shared" si="58"/>
        <v>3,60929
18,04714
36,09286
36,09357</v>
      </c>
      <c r="M314" s="45" t="s">
        <v>1829</v>
      </c>
      <c r="N314" s="73" t="s">
        <v>1040</v>
      </c>
      <c r="O314" s="26" t="s">
        <v>1382</v>
      </c>
      <c r="P314" s="38">
        <v>44926</v>
      </c>
      <c r="Q314" s="39">
        <f t="shared" si="59"/>
        <v>934.82</v>
      </c>
      <c r="R314" s="144">
        <f>(Q314*0.1)+Q314</f>
        <v>1028.3020000000001</v>
      </c>
      <c r="S314" s="275"/>
      <c r="T314" s="239" t="s">
        <v>2087</v>
      </c>
      <c r="U314" s="4" t="s">
        <v>1563</v>
      </c>
      <c r="V314" s="32"/>
      <c r="W314" s="27" t="s">
        <v>1842</v>
      </c>
      <c r="X314" s="27"/>
    </row>
    <row r="315" spans="1:24" ht="60" hidden="1" customHeight="1" x14ac:dyDescent="0.25">
      <c r="A315" s="146">
        <v>313</v>
      </c>
      <c r="B315" s="259"/>
      <c r="C315" s="238" t="s">
        <v>1528</v>
      </c>
      <c r="D315" s="33" t="s">
        <v>1383</v>
      </c>
      <c r="E315" s="177" t="s">
        <v>1384</v>
      </c>
      <c r="F315" s="178" t="s">
        <v>1385</v>
      </c>
      <c r="G315" s="347" t="s">
        <v>1386</v>
      </c>
      <c r="H315" s="7">
        <v>300</v>
      </c>
      <c r="I315" s="7" t="s">
        <v>560</v>
      </c>
      <c r="J315" s="44">
        <v>219.94</v>
      </c>
      <c r="K315" s="65">
        <f t="shared" si="60"/>
        <v>65982</v>
      </c>
      <c r="L315" s="130">
        <f t="shared" si="58"/>
        <v>219.94</v>
      </c>
      <c r="M315" s="45" t="s">
        <v>1829</v>
      </c>
      <c r="N315" s="73" t="s">
        <v>551</v>
      </c>
      <c r="O315" s="26" t="s">
        <v>1387</v>
      </c>
      <c r="P315" s="38">
        <v>44926</v>
      </c>
      <c r="Q315" s="39">
        <f t="shared" si="59"/>
        <v>65982</v>
      </c>
      <c r="R315" s="145">
        <f t="shared" ref="R315:R345" si="61">(Q315*0.1)+Q315</f>
        <v>72580.2</v>
      </c>
      <c r="S315" s="275">
        <v>40807.730000000003</v>
      </c>
      <c r="T315" s="131"/>
      <c r="U315" s="4">
        <v>12</v>
      </c>
      <c r="V315" s="32"/>
      <c r="W315" s="27" t="s">
        <v>1842</v>
      </c>
      <c r="X315" s="27"/>
    </row>
    <row r="316" spans="1:24" ht="60" hidden="1" customHeight="1" x14ac:dyDescent="0.25">
      <c r="A316" s="146">
        <v>314</v>
      </c>
      <c r="B316" s="259"/>
      <c r="C316" s="238" t="s">
        <v>1529</v>
      </c>
      <c r="D316" s="33" t="s">
        <v>1388</v>
      </c>
      <c r="E316" s="177" t="s">
        <v>1389</v>
      </c>
      <c r="F316" s="178" t="s">
        <v>1390</v>
      </c>
      <c r="G316" s="347" t="s">
        <v>1391</v>
      </c>
      <c r="H316" s="7">
        <v>6000</v>
      </c>
      <c r="I316" s="7" t="s">
        <v>560</v>
      </c>
      <c r="J316" s="44">
        <v>0.8</v>
      </c>
      <c r="K316" s="65">
        <f t="shared" si="60"/>
        <v>4800</v>
      </c>
      <c r="L316" s="130">
        <f t="shared" si="58"/>
        <v>0.8</v>
      </c>
      <c r="M316" s="45" t="s">
        <v>1829</v>
      </c>
      <c r="N316" s="73" t="s">
        <v>551</v>
      </c>
      <c r="O316" s="26" t="s">
        <v>1392</v>
      </c>
      <c r="P316" s="38">
        <v>44926</v>
      </c>
      <c r="Q316" s="39">
        <f t="shared" si="59"/>
        <v>4800</v>
      </c>
      <c r="R316" s="145">
        <f t="shared" si="61"/>
        <v>5280</v>
      </c>
      <c r="S316" s="275"/>
      <c r="T316" s="131" t="s">
        <v>2394</v>
      </c>
      <c r="U316" s="4">
        <v>12</v>
      </c>
      <c r="V316" s="32"/>
      <c r="W316" s="27" t="s">
        <v>1842</v>
      </c>
      <c r="X316" s="27"/>
    </row>
    <row r="317" spans="1:24" ht="60" hidden="1" customHeight="1" x14ac:dyDescent="0.25">
      <c r="A317" s="146">
        <v>315</v>
      </c>
      <c r="B317" s="259"/>
      <c r="C317" s="238" t="s">
        <v>1530</v>
      </c>
      <c r="D317" s="33" t="s">
        <v>1388</v>
      </c>
      <c r="E317" s="177" t="s">
        <v>340</v>
      </c>
      <c r="F317" s="178" t="s">
        <v>339</v>
      </c>
      <c r="G317" s="347" t="s">
        <v>338</v>
      </c>
      <c r="H317" s="7">
        <v>456</v>
      </c>
      <c r="I317" s="7" t="s">
        <v>560</v>
      </c>
      <c r="J317" s="44">
        <v>87.5</v>
      </c>
      <c r="K317" s="65">
        <f t="shared" si="60"/>
        <v>39900</v>
      </c>
      <c r="L317" s="130">
        <f t="shared" si="58"/>
        <v>87.5</v>
      </c>
      <c r="M317" s="45" t="s">
        <v>1829</v>
      </c>
      <c r="N317" s="73" t="s">
        <v>551</v>
      </c>
      <c r="O317" s="26" t="s">
        <v>1393</v>
      </c>
      <c r="P317" s="38">
        <v>44926</v>
      </c>
      <c r="Q317" s="39">
        <f t="shared" si="59"/>
        <v>39900</v>
      </c>
      <c r="R317" s="145">
        <f t="shared" si="61"/>
        <v>43890</v>
      </c>
      <c r="S317" s="275">
        <v>13378.75</v>
      </c>
      <c r="T317" s="131"/>
      <c r="U317" s="4">
        <v>12</v>
      </c>
      <c r="V317" s="32"/>
      <c r="W317" s="27" t="s">
        <v>1842</v>
      </c>
      <c r="X317" s="27"/>
    </row>
    <row r="318" spans="1:24" ht="60" hidden="1" customHeight="1" x14ac:dyDescent="0.25">
      <c r="A318" s="146">
        <v>316</v>
      </c>
      <c r="B318" s="259"/>
      <c r="C318" s="238" t="s">
        <v>2115</v>
      </c>
      <c r="D318" s="33" t="s">
        <v>1394</v>
      </c>
      <c r="E318" s="177" t="s">
        <v>1180</v>
      </c>
      <c r="F318" s="178" t="s">
        <v>1240</v>
      </c>
      <c r="G318" s="347" t="s">
        <v>1241</v>
      </c>
      <c r="H318" s="7">
        <v>1000</v>
      </c>
      <c r="I318" s="7" t="s">
        <v>560</v>
      </c>
      <c r="J318" s="44">
        <v>1.5</v>
      </c>
      <c r="K318" s="65">
        <f t="shared" si="60"/>
        <v>1500</v>
      </c>
      <c r="L318" s="130">
        <f t="shared" si="58"/>
        <v>1.5</v>
      </c>
      <c r="M318" s="45" t="s">
        <v>1829</v>
      </c>
      <c r="N318" s="73" t="s">
        <v>551</v>
      </c>
      <c r="O318" s="26" t="s">
        <v>1395</v>
      </c>
      <c r="P318" s="38">
        <v>44926</v>
      </c>
      <c r="Q318" s="39">
        <f t="shared" si="59"/>
        <v>1500</v>
      </c>
      <c r="R318" s="145">
        <f t="shared" si="61"/>
        <v>1650</v>
      </c>
      <c r="S318" s="275">
        <v>330</v>
      </c>
      <c r="T318" s="131"/>
      <c r="U318" s="4">
        <v>12</v>
      </c>
      <c r="V318" s="32"/>
      <c r="W318" s="27" t="s">
        <v>1842</v>
      </c>
      <c r="X318" s="27"/>
    </row>
    <row r="319" spans="1:24" ht="60" hidden="1" customHeight="1" x14ac:dyDescent="0.25">
      <c r="A319" s="146">
        <v>317</v>
      </c>
      <c r="B319" s="259"/>
      <c r="C319" s="238" t="s">
        <v>1535</v>
      </c>
      <c r="D319" s="33" t="s">
        <v>1396</v>
      </c>
      <c r="E319" s="177" t="s">
        <v>1397</v>
      </c>
      <c r="F319" s="178" t="s">
        <v>1399</v>
      </c>
      <c r="G319" s="312" t="s">
        <v>1400</v>
      </c>
      <c r="H319" s="7" t="s">
        <v>1532</v>
      </c>
      <c r="I319" s="7" t="s">
        <v>560</v>
      </c>
      <c r="J319" s="44" t="s">
        <v>1533</v>
      </c>
      <c r="K319" s="65" t="s">
        <v>1534</v>
      </c>
      <c r="L319" s="130" t="str">
        <f t="shared" si="58"/>
        <v>0,585 
600</v>
      </c>
      <c r="M319" s="45" t="s">
        <v>1829</v>
      </c>
      <c r="N319" s="73" t="s">
        <v>551</v>
      </c>
      <c r="O319" s="26" t="s">
        <v>1398</v>
      </c>
      <c r="P319" s="38">
        <v>44926</v>
      </c>
      <c r="Q319" s="39">
        <v>819</v>
      </c>
      <c r="R319" s="149">
        <f t="shared" si="61"/>
        <v>900.9</v>
      </c>
      <c r="S319" s="275">
        <v>963.01</v>
      </c>
      <c r="T319" s="131"/>
      <c r="U319" s="4">
        <v>12</v>
      </c>
      <c r="V319" s="32"/>
      <c r="W319" s="27" t="s">
        <v>1842</v>
      </c>
      <c r="X319" s="27"/>
    </row>
    <row r="320" spans="1:24" ht="60" hidden="1" customHeight="1" x14ac:dyDescent="0.25">
      <c r="A320" s="150">
        <v>318</v>
      </c>
      <c r="B320" s="259"/>
      <c r="C320" s="453"/>
      <c r="D320" s="33"/>
      <c r="E320" s="177"/>
      <c r="F320" s="178"/>
      <c r="G320" s="347"/>
      <c r="H320" s="7"/>
      <c r="I320" s="7"/>
      <c r="J320" s="44"/>
      <c r="K320" s="65"/>
      <c r="L320" s="130"/>
      <c r="M320" s="40" t="s">
        <v>1521</v>
      </c>
      <c r="N320" s="73"/>
      <c r="O320" s="26"/>
      <c r="P320" s="38"/>
      <c r="Q320" s="39"/>
      <c r="R320" s="149"/>
      <c r="S320" s="275"/>
      <c r="T320" s="131"/>
      <c r="U320" s="4"/>
      <c r="V320" s="32"/>
      <c r="W320" s="27"/>
      <c r="X320" s="27"/>
    </row>
    <row r="321" spans="1:24" ht="60" hidden="1" customHeight="1" x14ac:dyDescent="0.25">
      <c r="A321" s="146">
        <v>319</v>
      </c>
      <c r="B321" s="259"/>
      <c r="C321" s="238" t="s">
        <v>1401</v>
      </c>
      <c r="D321" s="33" t="s">
        <v>1402</v>
      </c>
      <c r="E321" s="182" t="s">
        <v>920</v>
      </c>
      <c r="F321" s="178" t="s">
        <v>288</v>
      </c>
      <c r="G321" s="347" t="s">
        <v>289</v>
      </c>
      <c r="H321" s="7">
        <v>25</v>
      </c>
      <c r="I321" s="7" t="s">
        <v>274</v>
      </c>
      <c r="J321" s="44">
        <v>27.8</v>
      </c>
      <c r="K321" s="65">
        <f t="shared" si="60"/>
        <v>695</v>
      </c>
      <c r="L321" s="130">
        <f t="shared" si="58"/>
        <v>27.8</v>
      </c>
      <c r="M321" s="45" t="s">
        <v>1829</v>
      </c>
      <c r="N321" s="73" t="s">
        <v>551</v>
      </c>
      <c r="O321" s="26" t="s">
        <v>1403</v>
      </c>
      <c r="P321" s="38">
        <v>44926</v>
      </c>
      <c r="Q321" s="39">
        <f t="shared" si="59"/>
        <v>695</v>
      </c>
      <c r="R321" s="145">
        <f t="shared" si="61"/>
        <v>764.5</v>
      </c>
      <c r="S321" s="275">
        <v>589.6</v>
      </c>
      <c r="T321" s="131"/>
      <c r="U321" s="4">
        <v>12</v>
      </c>
      <c r="V321" s="32"/>
      <c r="W321" s="27" t="s">
        <v>1842</v>
      </c>
      <c r="X321" s="27"/>
    </row>
    <row r="322" spans="1:24" ht="60" hidden="1" customHeight="1" x14ac:dyDescent="0.25">
      <c r="A322" s="146">
        <v>320</v>
      </c>
      <c r="B322" s="259"/>
      <c r="C322" s="238" t="s">
        <v>1536</v>
      </c>
      <c r="D322" s="33" t="s">
        <v>1404</v>
      </c>
      <c r="E322" s="177" t="s">
        <v>16</v>
      </c>
      <c r="F322" s="178" t="s">
        <v>80</v>
      </c>
      <c r="G322" s="347" t="s">
        <v>81</v>
      </c>
      <c r="H322" s="7">
        <v>1700</v>
      </c>
      <c r="I322" s="7" t="s">
        <v>560</v>
      </c>
      <c r="J322" s="44">
        <v>48.41</v>
      </c>
      <c r="K322" s="65">
        <f t="shared" si="60"/>
        <v>82297</v>
      </c>
      <c r="L322" s="130">
        <f t="shared" si="58"/>
        <v>48.41</v>
      </c>
      <c r="M322" s="45" t="s">
        <v>1829</v>
      </c>
      <c r="N322" s="73" t="s">
        <v>551</v>
      </c>
      <c r="O322" s="31" t="s">
        <v>1540</v>
      </c>
      <c r="P322" s="38">
        <v>44926</v>
      </c>
      <c r="Q322" s="39">
        <f t="shared" si="59"/>
        <v>82297</v>
      </c>
      <c r="R322" s="145">
        <f t="shared" si="61"/>
        <v>90526.7</v>
      </c>
      <c r="S322" s="275">
        <v>30117.1</v>
      </c>
      <c r="T322" s="131"/>
      <c r="U322" s="4">
        <v>12</v>
      </c>
      <c r="V322" s="32"/>
      <c r="W322" s="27" t="s">
        <v>1842</v>
      </c>
      <c r="X322" s="27"/>
    </row>
    <row r="323" spans="1:24" ht="60" hidden="1" customHeight="1" x14ac:dyDescent="0.25">
      <c r="A323" s="146">
        <v>321</v>
      </c>
      <c r="B323" s="259"/>
      <c r="C323" s="240" t="s">
        <v>1537</v>
      </c>
      <c r="D323" s="33" t="s">
        <v>1405</v>
      </c>
      <c r="E323" s="177" t="s">
        <v>110</v>
      </c>
      <c r="F323" s="178">
        <v>2774840595</v>
      </c>
      <c r="G323" s="442" t="s">
        <v>111</v>
      </c>
      <c r="H323" s="7" t="s">
        <v>1538</v>
      </c>
      <c r="I323" s="7" t="s">
        <v>560</v>
      </c>
      <c r="J323" s="44" t="s">
        <v>1406</v>
      </c>
      <c r="K323" s="65">
        <v>17179.810000000001</v>
      </c>
      <c r="L323" s="130" t="s">
        <v>1539</v>
      </c>
      <c r="M323" s="45" t="s">
        <v>1829</v>
      </c>
      <c r="N323" s="73" t="s">
        <v>551</v>
      </c>
      <c r="O323" s="26" t="s">
        <v>1407</v>
      </c>
      <c r="P323" s="38">
        <v>44926</v>
      </c>
      <c r="Q323" s="39">
        <f>K323</f>
        <v>17179.810000000001</v>
      </c>
      <c r="R323" s="145">
        <f t="shared" si="61"/>
        <v>18897.791000000001</v>
      </c>
      <c r="S323" s="275"/>
      <c r="T323" s="239" t="s">
        <v>2087</v>
      </c>
      <c r="U323" s="4">
        <v>12</v>
      </c>
      <c r="V323" s="32"/>
      <c r="W323" s="27" t="s">
        <v>1842</v>
      </c>
      <c r="X323" s="27"/>
    </row>
    <row r="324" spans="1:24" ht="60" hidden="1" customHeight="1" x14ac:dyDescent="0.25">
      <c r="A324" s="146">
        <v>322</v>
      </c>
      <c r="B324" s="259"/>
      <c r="C324" s="238" t="s">
        <v>1541</v>
      </c>
      <c r="D324" s="33" t="s">
        <v>1408</v>
      </c>
      <c r="E324" s="177" t="s">
        <v>662</v>
      </c>
      <c r="F324" s="178" t="s">
        <v>1069</v>
      </c>
      <c r="G324" s="347" t="s">
        <v>1373</v>
      </c>
      <c r="H324" s="7">
        <v>1960</v>
      </c>
      <c r="I324" s="7" t="s">
        <v>560</v>
      </c>
      <c r="J324" s="44">
        <v>26.238569999999999</v>
      </c>
      <c r="K324" s="65">
        <v>51427.597199999997</v>
      </c>
      <c r="L324" s="130">
        <v>26.238569999999999</v>
      </c>
      <c r="M324" s="45" t="s">
        <v>1829</v>
      </c>
      <c r="N324" s="73" t="s">
        <v>551</v>
      </c>
      <c r="O324" s="26" t="s">
        <v>1833</v>
      </c>
      <c r="P324" s="38">
        <v>44926</v>
      </c>
      <c r="Q324" s="39">
        <f t="shared" si="59"/>
        <v>51427.597199999997</v>
      </c>
      <c r="R324" s="145">
        <f t="shared" si="61"/>
        <v>56570.356919999998</v>
      </c>
      <c r="S324" s="275">
        <v>49581.86</v>
      </c>
      <c r="T324" s="131"/>
      <c r="U324" s="4">
        <v>12</v>
      </c>
      <c r="V324" s="32"/>
      <c r="W324" s="27" t="s">
        <v>1842</v>
      </c>
      <c r="X324" s="27"/>
    </row>
    <row r="325" spans="1:24" ht="60" hidden="1" customHeight="1" x14ac:dyDescent="0.25">
      <c r="A325" s="146">
        <v>323</v>
      </c>
      <c r="B325" s="259"/>
      <c r="C325" s="238" t="s">
        <v>1542</v>
      </c>
      <c r="D325" s="33"/>
      <c r="E325" s="177" t="s">
        <v>1411</v>
      </c>
      <c r="F325" s="178" t="s">
        <v>1412</v>
      </c>
      <c r="G325" s="347" t="s">
        <v>1413</v>
      </c>
      <c r="H325" s="7" t="s">
        <v>1543</v>
      </c>
      <c r="I325" s="7" t="s">
        <v>560</v>
      </c>
      <c r="J325" s="44" t="s">
        <v>1544</v>
      </c>
      <c r="K325" s="65" t="s">
        <v>1545</v>
      </c>
      <c r="L325" s="130" t="str">
        <f>J325</f>
        <v>€0,44909
€0,09714</v>
      </c>
      <c r="M325" s="45" t="s">
        <v>1829</v>
      </c>
      <c r="N325" s="73" t="s">
        <v>1040</v>
      </c>
      <c r="O325" s="26" t="s">
        <v>1414</v>
      </c>
      <c r="P325" s="38">
        <v>45230</v>
      </c>
      <c r="Q325" s="39">
        <v>4637.3</v>
      </c>
      <c r="R325" s="145">
        <f t="shared" si="61"/>
        <v>5101.0300000000007</v>
      </c>
      <c r="S325" s="275"/>
      <c r="T325" s="131"/>
      <c r="U325" s="4">
        <v>12</v>
      </c>
      <c r="V325" s="32"/>
      <c r="W325" s="27" t="s">
        <v>1842</v>
      </c>
      <c r="X325" s="27"/>
    </row>
    <row r="326" spans="1:24" ht="60" hidden="1" customHeight="1" x14ac:dyDescent="0.25">
      <c r="A326" s="146">
        <v>324</v>
      </c>
      <c r="B326" s="259"/>
      <c r="C326" s="240" t="s">
        <v>2984</v>
      </c>
      <c r="D326" s="33"/>
      <c r="E326" s="177" t="s">
        <v>51</v>
      </c>
      <c r="F326" s="178" t="s">
        <v>90</v>
      </c>
      <c r="G326" s="347" t="s">
        <v>1314</v>
      </c>
      <c r="H326" s="7" t="s">
        <v>1546</v>
      </c>
      <c r="I326" s="7" t="s">
        <v>560</v>
      </c>
      <c r="J326" s="44" t="s">
        <v>1547</v>
      </c>
      <c r="K326" s="65" t="s">
        <v>1548</v>
      </c>
      <c r="L326" s="130" t="s">
        <v>1549</v>
      </c>
      <c r="M326" s="45" t="s">
        <v>1829</v>
      </c>
      <c r="N326" s="73" t="s">
        <v>1040</v>
      </c>
      <c r="O326" s="26" t="s">
        <v>1415</v>
      </c>
      <c r="P326" s="38">
        <v>44926</v>
      </c>
      <c r="Q326" s="39">
        <v>53279</v>
      </c>
      <c r="R326" s="145">
        <f t="shared" si="61"/>
        <v>58606.9</v>
      </c>
      <c r="S326" s="275"/>
      <c r="T326" s="239" t="s">
        <v>2087</v>
      </c>
      <c r="U326" s="4">
        <v>12</v>
      </c>
      <c r="V326" s="32"/>
      <c r="W326" s="27" t="s">
        <v>1842</v>
      </c>
      <c r="X326" s="27"/>
    </row>
    <row r="327" spans="1:24" ht="60" hidden="1" customHeight="1" x14ac:dyDescent="0.25">
      <c r="A327" s="146">
        <v>325</v>
      </c>
      <c r="B327" s="259"/>
      <c r="C327" s="238" t="s">
        <v>1838</v>
      </c>
      <c r="D327" s="33"/>
      <c r="E327" s="185" t="s">
        <v>1344</v>
      </c>
      <c r="F327" s="186" t="s">
        <v>1345</v>
      </c>
      <c r="G327" s="347" t="s">
        <v>1346</v>
      </c>
      <c r="H327" s="7">
        <v>1000</v>
      </c>
      <c r="I327" s="7" t="s">
        <v>560</v>
      </c>
      <c r="J327" s="44">
        <v>0.6361</v>
      </c>
      <c r="K327" s="65">
        <v>636.1</v>
      </c>
      <c r="L327" s="130">
        <v>0.6361</v>
      </c>
      <c r="M327" s="190" t="s">
        <v>1829</v>
      </c>
      <c r="N327" s="73" t="s">
        <v>551</v>
      </c>
      <c r="O327" s="26" t="s">
        <v>1347</v>
      </c>
      <c r="P327" s="38">
        <v>45230</v>
      </c>
      <c r="Q327" s="39">
        <f t="shared" si="59"/>
        <v>636.1</v>
      </c>
      <c r="R327" s="184">
        <f t="shared" si="61"/>
        <v>699.71</v>
      </c>
      <c r="S327" s="275"/>
      <c r="T327" s="184"/>
      <c r="U327" s="4">
        <v>12</v>
      </c>
      <c r="V327" s="191"/>
      <c r="W327" s="27" t="s">
        <v>1842</v>
      </c>
      <c r="X327" s="27"/>
    </row>
    <row r="328" spans="1:24" ht="60" hidden="1" customHeight="1" x14ac:dyDescent="0.25">
      <c r="A328" s="146">
        <v>326</v>
      </c>
      <c r="B328" s="259"/>
      <c r="C328" s="238" t="s">
        <v>1417</v>
      </c>
      <c r="D328" s="33" t="s">
        <v>1416</v>
      </c>
      <c r="E328" s="177" t="s">
        <v>1418</v>
      </c>
      <c r="F328" s="178" t="s">
        <v>1419</v>
      </c>
      <c r="G328" s="312" t="s">
        <v>1420</v>
      </c>
      <c r="H328" s="9">
        <v>15000</v>
      </c>
      <c r="I328" s="7" t="s">
        <v>560</v>
      </c>
      <c r="J328" s="44">
        <v>6.9900000000000004E-2</v>
      </c>
      <c r="K328" s="65">
        <v>1048.5</v>
      </c>
      <c r="L328" s="130">
        <v>6.9900000000000004E-2</v>
      </c>
      <c r="M328" s="45" t="s">
        <v>1829</v>
      </c>
      <c r="N328" s="73" t="s">
        <v>551</v>
      </c>
      <c r="O328" s="26" t="s">
        <v>1421</v>
      </c>
      <c r="P328" s="38">
        <v>44926</v>
      </c>
      <c r="Q328" s="39">
        <f t="shared" si="59"/>
        <v>1048.5</v>
      </c>
      <c r="R328" s="145">
        <f t="shared" si="61"/>
        <v>1153.3499999999999</v>
      </c>
      <c r="S328" s="275">
        <v>212.22</v>
      </c>
      <c r="T328" s="131"/>
      <c r="U328" s="4">
        <v>12</v>
      </c>
      <c r="V328" s="32"/>
      <c r="W328" s="27" t="s">
        <v>1842</v>
      </c>
      <c r="X328" s="27"/>
    </row>
    <row r="329" spans="1:24" ht="60" hidden="1" customHeight="1" x14ac:dyDescent="0.25">
      <c r="A329" s="146">
        <v>327</v>
      </c>
      <c r="B329" s="259"/>
      <c r="C329" s="240" t="s">
        <v>1834</v>
      </c>
      <c r="D329" s="33" t="s">
        <v>1422</v>
      </c>
      <c r="E329" s="177" t="s">
        <v>184</v>
      </c>
      <c r="F329" s="178" t="s">
        <v>185</v>
      </c>
      <c r="G329" s="347" t="s">
        <v>186</v>
      </c>
      <c r="H329" s="7">
        <v>10</v>
      </c>
      <c r="I329" s="7" t="s">
        <v>560</v>
      </c>
      <c r="J329" s="44">
        <v>1649.2</v>
      </c>
      <c r="K329" s="65">
        <f>J329*H329</f>
        <v>16492</v>
      </c>
      <c r="L329" s="130">
        <f>J329</f>
        <v>1649.2</v>
      </c>
      <c r="M329" s="45" t="s">
        <v>1829</v>
      </c>
      <c r="N329" s="73" t="s">
        <v>551</v>
      </c>
      <c r="O329" s="26" t="s">
        <v>1423</v>
      </c>
      <c r="P329" s="38">
        <v>44926</v>
      </c>
      <c r="Q329" s="39">
        <f t="shared" si="59"/>
        <v>16492</v>
      </c>
      <c r="R329" s="145">
        <f t="shared" si="61"/>
        <v>18141.2</v>
      </c>
      <c r="S329" s="275"/>
      <c r="T329" s="239" t="s">
        <v>2087</v>
      </c>
      <c r="U329" s="4">
        <v>12</v>
      </c>
      <c r="V329" s="32"/>
      <c r="W329" s="27" t="s">
        <v>1842</v>
      </c>
      <c r="X329" s="27"/>
    </row>
    <row r="330" spans="1:24" ht="60" hidden="1" customHeight="1" x14ac:dyDescent="0.25">
      <c r="A330" s="146">
        <v>328</v>
      </c>
      <c r="B330" s="259"/>
      <c r="C330" s="240" t="s">
        <v>1424</v>
      </c>
      <c r="D330" s="33" t="s">
        <v>1425</v>
      </c>
      <c r="E330" s="177" t="s">
        <v>16</v>
      </c>
      <c r="F330" s="178" t="s">
        <v>80</v>
      </c>
      <c r="G330" s="347" t="s">
        <v>81</v>
      </c>
      <c r="H330" s="7">
        <v>1440</v>
      </c>
      <c r="I330" s="7" t="s">
        <v>560</v>
      </c>
      <c r="J330" s="44">
        <v>13.06467</v>
      </c>
      <c r="K330" s="65">
        <f>J330*H330</f>
        <v>18813.124799999998</v>
      </c>
      <c r="L330" s="130">
        <f>J330</f>
        <v>13.06467</v>
      </c>
      <c r="M330" s="45" t="s">
        <v>1829</v>
      </c>
      <c r="N330" s="73" t="s">
        <v>551</v>
      </c>
      <c r="O330" s="26" t="s">
        <v>1835</v>
      </c>
      <c r="P330" s="38">
        <v>44926</v>
      </c>
      <c r="Q330" s="39">
        <f>K330</f>
        <v>18813.124799999998</v>
      </c>
      <c r="R330" s="145">
        <f t="shared" si="61"/>
        <v>20694.437279999998</v>
      </c>
      <c r="S330" s="275"/>
      <c r="T330" s="239" t="s">
        <v>2117</v>
      </c>
      <c r="U330" s="4">
        <v>12</v>
      </c>
      <c r="V330" s="32"/>
      <c r="W330" s="27" t="s">
        <v>1842</v>
      </c>
      <c r="X330" s="27"/>
    </row>
    <row r="331" spans="1:24" ht="60" hidden="1" customHeight="1" x14ac:dyDescent="0.25">
      <c r="A331" s="146">
        <v>329</v>
      </c>
      <c r="B331" s="259"/>
      <c r="C331" s="238" t="s">
        <v>1550</v>
      </c>
      <c r="D331" s="33" t="s">
        <v>1426</v>
      </c>
      <c r="E331" s="177" t="s">
        <v>1427</v>
      </c>
      <c r="F331" s="178" t="s">
        <v>1428</v>
      </c>
      <c r="G331" s="347" t="s">
        <v>1429</v>
      </c>
      <c r="H331" s="7" t="s">
        <v>1551</v>
      </c>
      <c r="I331" s="7" t="s">
        <v>560</v>
      </c>
      <c r="J331" s="44" t="s">
        <v>1552</v>
      </c>
      <c r="K331" s="65">
        <v>1179.5999999999999</v>
      </c>
      <c r="L331" s="130" t="str">
        <f>J331</f>
        <v>0,06364
0,04527</v>
      </c>
      <c r="M331" s="45" t="s">
        <v>1829</v>
      </c>
      <c r="N331" s="73" t="s">
        <v>1040</v>
      </c>
      <c r="O331" s="26" t="s">
        <v>1431</v>
      </c>
      <c r="P331" s="38">
        <v>44926</v>
      </c>
      <c r="Q331" s="39">
        <f t="shared" si="59"/>
        <v>1179.5999999999999</v>
      </c>
      <c r="R331" s="145">
        <f t="shared" si="61"/>
        <v>1297.56</v>
      </c>
      <c r="S331" s="275">
        <v>897.55</v>
      </c>
      <c r="T331" s="131"/>
      <c r="U331" s="4">
        <v>12</v>
      </c>
      <c r="V331" s="32"/>
      <c r="W331" s="27" t="s">
        <v>1842</v>
      </c>
      <c r="X331" s="27"/>
    </row>
    <row r="332" spans="1:24" ht="60" hidden="1" customHeight="1" x14ac:dyDescent="0.25">
      <c r="A332" s="146">
        <v>330</v>
      </c>
      <c r="B332" s="259"/>
      <c r="C332" s="240" t="s">
        <v>1430</v>
      </c>
      <c r="D332" s="33"/>
      <c r="E332" s="177" t="s">
        <v>184</v>
      </c>
      <c r="F332" s="178" t="s">
        <v>185</v>
      </c>
      <c r="G332" s="347" t="s">
        <v>186</v>
      </c>
      <c r="H332" s="7">
        <v>10000</v>
      </c>
      <c r="I332" s="7" t="s">
        <v>560</v>
      </c>
      <c r="J332" s="44">
        <v>5.3266</v>
      </c>
      <c r="K332" s="65">
        <f>J332*H332</f>
        <v>53266</v>
      </c>
      <c r="L332" s="130">
        <f>J332</f>
        <v>5.3266</v>
      </c>
      <c r="M332" s="45" t="s">
        <v>1829</v>
      </c>
      <c r="N332" s="73" t="s">
        <v>551</v>
      </c>
      <c r="O332" s="26" t="s">
        <v>1432</v>
      </c>
      <c r="P332" s="38">
        <v>44926</v>
      </c>
      <c r="Q332" s="39">
        <f t="shared" si="59"/>
        <v>53266</v>
      </c>
      <c r="R332" s="145">
        <f t="shared" si="61"/>
        <v>58592.6</v>
      </c>
      <c r="S332" s="275"/>
      <c r="T332" s="239" t="s">
        <v>2087</v>
      </c>
      <c r="U332" s="4">
        <v>12</v>
      </c>
      <c r="V332" s="32"/>
      <c r="W332" s="27" t="s">
        <v>1842</v>
      </c>
      <c r="X332" s="27"/>
    </row>
    <row r="333" spans="1:24" ht="60" hidden="1" customHeight="1" x14ac:dyDescent="0.25">
      <c r="A333" s="146">
        <v>331</v>
      </c>
      <c r="B333" s="259"/>
      <c r="C333" s="238" t="s">
        <v>1433</v>
      </c>
      <c r="D333" s="33" t="s">
        <v>709</v>
      </c>
      <c r="E333" s="177" t="s">
        <v>312</v>
      </c>
      <c r="F333" s="178" t="s">
        <v>313</v>
      </c>
      <c r="G333" s="347" t="s">
        <v>345</v>
      </c>
      <c r="H333" s="7" t="s">
        <v>1553</v>
      </c>
      <c r="I333" s="7" t="s">
        <v>560</v>
      </c>
      <c r="J333" s="44" t="s">
        <v>1554</v>
      </c>
      <c r="K333" s="65">
        <v>4459.08</v>
      </c>
      <c r="L333" s="130" t="str">
        <f>J333</f>
        <v>583,92
 2,69108</v>
      </c>
      <c r="M333" s="45" t="s">
        <v>1829</v>
      </c>
      <c r="N333" s="73" t="s">
        <v>551</v>
      </c>
      <c r="O333" s="26" t="s">
        <v>1434</v>
      </c>
      <c r="P333" s="38">
        <v>44926</v>
      </c>
      <c r="Q333" s="39">
        <f t="shared" si="59"/>
        <v>4459.08</v>
      </c>
      <c r="R333" s="145">
        <f t="shared" si="61"/>
        <v>4904.9880000000003</v>
      </c>
      <c r="S333" s="275">
        <v>1138.52</v>
      </c>
      <c r="T333" s="131"/>
      <c r="U333" s="4">
        <v>12</v>
      </c>
      <c r="V333" s="32"/>
      <c r="W333" s="27" t="s">
        <v>1842</v>
      </c>
      <c r="X333" s="27"/>
    </row>
    <row r="334" spans="1:24" ht="60" hidden="1" customHeight="1" x14ac:dyDescent="0.25">
      <c r="A334" s="146">
        <v>332</v>
      </c>
      <c r="B334" s="259"/>
      <c r="C334" s="238" t="s">
        <v>1435</v>
      </c>
      <c r="D334" s="33" t="s">
        <v>1436</v>
      </c>
      <c r="E334" s="177" t="s">
        <v>941</v>
      </c>
      <c r="F334" s="178" t="s">
        <v>942</v>
      </c>
      <c r="G334" s="347" t="s">
        <v>943</v>
      </c>
      <c r="H334" s="9">
        <v>28000</v>
      </c>
      <c r="I334" s="7" t="s">
        <v>560</v>
      </c>
      <c r="J334" s="44">
        <v>3.3750000000000002E-2</v>
      </c>
      <c r="K334" s="65">
        <v>945</v>
      </c>
      <c r="L334" s="130">
        <v>3.3750000000000002E-2</v>
      </c>
      <c r="M334" s="45" t="s">
        <v>1829</v>
      </c>
      <c r="N334" s="73" t="s">
        <v>551</v>
      </c>
      <c r="O334" s="26" t="s">
        <v>1437</v>
      </c>
      <c r="P334" s="38">
        <v>44926</v>
      </c>
      <c r="Q334" s="39">
        <f t="shared" si="59"/>
        <v>945</v>
      </c>
      <c r="R334" s="145">
        <f t="shared" si="61"/>
        <v>1039.5</v>
      </c>
      <c r="S334" s="275">
        <v>308.12</v>
      </c>
      <c r="T334" s="131"/>
      <c r="U334" s="4">
        <v>12</v>
      </c>
      <c r="V334" s="32"/>
      <c r="W334" s="27" t="s">
        <v>1842</v>
      </c>
      <c r="X334" s="27"/>
    </row>
    <row r="335" spans="1:24" ht="60" hidden="1" customHeight="1" x14ac:dyDescent="0.25">
      <c r="A335" s="146">
        <v>333</v>
      </c>
      <c r="B335" s="259"/>
      <c r="C335" s="240" t="s">
        <v>1438</v>
      </c>
      <c r="D335" s="33" t="s">
        <v>1439</v>
      </c>
      <c r="E335" s="177" t="s">
        <v>23</v>
      </c>
      <c r="F335" s="178" t="s">
        <v>84</v>
      </c>
      <c r="G335" s="347" t="s">
        <v>93</v>
      </c>
      <c r="H335" s="7">
        <v>200</v>
      </c>
      <c r="I335" s="7" t="s">
        <v>560</v>
      </c>
      <c r="J335" s="44">
        <v>1.62</v>
      </c>
      <c r="K335" s="65">
        <v>324</v>
      </c>
      <c r="L335" s="130">
        <v>1.62</v>
      </c>
      <c r="M335" s="45" t="s">
        <v>1829</v>
      </c>
      <c r="N335" s="73" t="s">
        <v>551</v>
      </c>
      <c r="O335" s="26" t="s">
        <v>1440</v>
      </c>
      <c r="P335" s="38">
        <v>44926</v>
      </c>
      <c r="Q335" s="39">
        <f t="shared" si="59"/>
        <v>324</v>
      </c>
      <c r="R335" s="145">
        <f t="shared" si="61"/>
        <v>356.4</v>
      </c>
      <c r="S335" s="275"/>
      <c r="T335" s="239" t="s">
        <v>2087</v>
      </c>
      <c r="U335" s="4">
        <v>12</v>
      </c>
      <c r="V335" s="32"/>
      <c r="W335" s="27" t="s">
        <v>1842</v>
      </c>
      <c r="X335" s="27"/>
    </row>
    <row r="336" spans="1:24" ht="60" hidden="1" customHeight="1" x14ac:dyDescent="0.25">
      <c r="A336" s="146">
        <v>334</v>
      </c>
      <c r="B336" s="259"/>
      <c r="C336" s="238" t="s">
        <v>1555</v>
      </c>
      <c r="D336" s="33"/>
      <c r="E336" s="177" t="s">
        <v>1441</v>
      </c>
      <c r="F336" s="178" t="s">
        <v>1442</v>
      </c>
      <c r="G336" s="347" t="s">
        <v>1443</v>
      </c>
      <c r="H336" s="7">
        <v>30</v>
      </c>
      <c r="I336" s="7" t="s">
        <v>560</v>
      </c>
      <c r="J336" s="44">
        <v>206.274</v>
      </c>
      <c r="K336" s="65">
        <v>6188.22</v>
      </c>
      <c r="L336" s="130">
        <v>206.274</v>
      </c>
      <c r="M336" s="45" t="s">
        <v>1829</v>
      </c>
      <c r="N336" s="73" t="s">
        <v>551</v>
      </c>
      <c r="O336" s="26" t="s">
        <v>1444</v>
      </c>
      <c r="P336" s="38">
        <v>44926</v>
      </c>
      <c r="Q336" s="39">
        <f t="shared" si="59"/>
        <v>6188.22</v>
      </c>
      <c r="R336" s="145">
        <f t="shared" si="61"/>
        <v>6807.0420000000004</v>
      </c>
      <c r="S336" s="275">
        <v>0</v>
      </c>
      <c r="T336" s="131" t="s">
        <v>1556</v>
      </c>
      <c r="U336" s="4">
        <v>12</v>
      </c>
      <c r="V336" s="32"/>
      <c r="W336" s="27" t="s">
        <v>1842</v>
      </c>
      <c r="X336" s="27"/>
    </row>
    <row r="337" spans="1:24" ht="60" hidden="1" customHeight="1" x14ac:dyDescent="0.25">
      <c r="A337" s="146">
        <v>335</v>
      </c>
      <c r="B337" s="259"/>
      <c r="C337" s="240" t="s">
        <v>1270</v>
      </c>
      <c r="D337" s="33" t="s">
        <v>1445</v>
      </c>
      <c r="E337" s="177" t="s">
        <v>1271</v>
      </c>
      <c r="F337" s="178" t="s">
        <v>1446</v>
      </c>
      <c r="G337" s="347" t="s">
        <v>1703</v>
      </c>
      <c r="H337" s="7">
        <v>100</v>
      </c>
      <c r="I337" s="7" t="s">
        <v>560</v>
      </c>
      <c r="J337" s="44">
        <v>100</v>
      </c>
      <c r="K337" s="65">
        <v>10000</v>
      </c>
      <c r="L337" s="130">
        <v>100</v>
      </c>
      <c r="M337" s="45" t="s">
        <v>1829</v>
      </c>
      <c r="N337" s="73" t="s">
        <v>551</v>
      </c>
      <c r="O337" s="26" t="s">
        <v>1272</v>
      </c>
      <c r="P337" s="38">
        <v>44926</v>
      </c>
      <c r="Q337" s="39">
        <f t="shared" si="59"/>
        <v>10000</v>
      </c>
      <c r="R337" s="145">
        <f t="shared" si="61"/>
        <v>11000</v>
      </c>
      <c r="S337" s="275"/>
      <c r="T337" s="239" t="s">
        <v>2087</v>
      </c>
      <c r="U337" s="4" t="s">
        <v>1273</v>
      </c>
      <c r="V337" s="32"/>
      <c r="W337" s="27" t="s">
        <v>1842</v>
      </c>
      <c r="X337" s="27"/>
    </row>
    <row r="338" spans="1:24" ht="60" hidden="1" customHeight="1" x14ac:dyDescent="0.25">
      <c r="A338" s="146">
        <v>336</v>
      </c>
      <c r="B338" s="259"/>
      <c r="C338" s="240" t="s">
        <v>1447</v>
      </c>
      <c r="D338" s="33" t="s">
        <v>1448</v>
      </c>
      <c r="E338" s="177" t="s">
        <v>1449</v>
      </c>
      <c r="F338" s="178" t="s">
        <v>1464</v>
      </c>
      <c r="G338" s="304" t="s">
        <v>1465</v>
      </c>
      <c r="H338" s="7" t="s">
        <v>1450</v>
      </c>
      <c r="I338" s="7" t="s">
        <v>560</v>
      </c>
      <c r="J338" s="44" t="s">
        <v>1451</v>
      </c>
      <c r="K338" s="65">
        <v>36869.599999999999</v>
      </c>
      <c r="L338" s="44" t="s">
        <v>1451</v>
      </c>
      <c r="M338" s="45" t="s">
        <v>1829</v>
      </c>
      <c r="N338" s="73" t="s">
        <v>551</v>
      </c>
      <c r="O338" s="26" t="s">
        <v>1452</v>
      </c>
      <c r="P338" s="38">
        <v>44926</v>
      </c>
      <c r="Q338" s="39">
        <f t="shared" si="59"/>
        <v>36869.599999999999</v>
      </c>
      <c r="R338" s="145">
        <f t="shared" si="61"/>
        <v>40556.559999999998</v>
      </c>
      <c r="S338" s="275"/>
      <c r="T338" s="239" t="s">
        <v>2087</v>
      </c>
      <c r="U338" s="4">
        <v>12</v>
      </c>
      <c r="V338" s="32"/>
      <c r="W338" s="27" t="s">
        <v>1842</v>
      </c>
      <c r="X338" s="27" t="s">
        <v>1453</v>
      </c>
    </row>
    <row r="339" spans="1:24" ht="60" hidden="1" customHeight="1" x14ac:dyDescent="0.25">
      <c r="A339" s="146">
        <v>337</v>
      </c>
      <c r="B339" s="259"/>
      <c r="C339" s="238" t="s">
        <v>1564</v>
      </c>
      <c r="D339" s="33" t="s">
        <v>1459</v>
      </c>
      <c r="E339" s="177" t="s">
        <v>1460</v>
      </c>
      <c r="F339" s="178" t="s">
        <v>1461</v>
      </c>
      <c r="G339" s="347" t="s">
        <v>1462</v>
      </c>
      <c r="H339" s="7">
        <v>150</v>
      </c>
      <c r="I339" s="7" t="s">
        <v>560</v>
      </c>
      <c r="J339" s="44">
        <v>130</v>
      </c>
      <c r="K339" s="65">
        <v>19.5</v>
      </c>
      <c r="L339" s="130">
        <v>130</v>
      </c>
      <c r="M339" s="45" t="s">
        <v>1829</v>
      </c>
      <c r="N339" s="73" t="s">
        <v>1040</v>
      </c>
      <c r="O339" s="26" t="s">
        <v>1463</v>
      </c>
      <c r="P339" s="38">
        <v>45260</v>
      </c>
      <c r="Q339" s="39">
        <v>19500</v>
      </c>
      <c r="R339" s="145">
        <f t="shared" si="61"/>
        <v>21450</v>
      </c>
      <c r="S339" s="275">
        <v>21450</v>
      </c>
      <c r="T339" s="131"/>
      <c r="U339" s="4">
        <v>12</v>
      </c>
      <c r="V339" s="32"/>
      <c r="W339" s="27" t="s">
        <v>1842</v>
      </c>
      <c r="X339" s="27"/>
    </row>
    <row r="340" spans="1:24" ht="60" hidden="1" customHeight="1" x14ac:dyDescent="0.25">
      <c r="A340" s="146">
        <v>338</v>
      </c>
      <c r="B340" s="259"/>
      <c r="C340" s="238" t="s">
        <v>1565</v>
      </c>
      <c r="D340" s="33" t="s">
        <v>1466</v>
      </c>
      <c r="E340" s="177" t="s">
        <v>284</v>
      </c>
      <c r="F340" s="178" t="s">
        <v>285</v>
      </c>
      <c r="G340" s="347" t="s">
        <v>286</v>
      </c>
      <c r="H340" s="7" t="s">
        <v>1557</v>
      </c>
      <c r="I340" s="7" t="s">
        <v>560</v>
      </c>
      <c r="J340" s="44">
        <v>0.86167000000000005</v>
      </c>
      <c r="K340" s="65">
        <v>133.40039999999999</v>
      </c>
      <c r="L340" s="130">
        <v>0.86167000000000005</v>
      </c>
      <c r="M340" s="45" t="s">
        <v>1829</v>
      </c>
      <c r="N340" s="73" t="s">
        <v>551</v>
      </c>
      <c r="O340" s="26" t="s">
        <v>1467</v>
      </c>
      <c r="P340" s="38">
        <v>44926</v>
      </c>
      <c r="Q340" s="39">
        <f t="shared" si="59"/>
        <v>133.40039999999999</v>
      </c>
      <c r="R340" s="145">
        <f t="shared" si="61"/>
        <v>146.74043999999998</v>
      </c>
      <c r="S340" s="275">
        <v>0</v>
      </c>
      <c r="T340" s="149" t="s">
        <v>1049</v>
      </c>
      <c r="U340" s="4">
        <v>12</v>
      </c>
      <c r="V340" s="32"/>
      <c r="W340" s="27" t="s">
        <v>1842</v>
      </c>
      <c r="X340" s="27"/>
    </row>
    <row r="341" spans="1:24" ht="60" hidden="1" customHeight="1" x14ac:dyDescent="0.25">
      <c r="A341" s="146">
        <v>339</v>
      </c>
      <c r="B341" s="259"/>
      <c r="C341" s="238" t="s">
        <v>1468</v>
      </c>
      <c r="D341" s="33" t="s">
        <v>1469</v>
      </c>
      <c r="E341" s="177" t="s">
        <v>200</v>
      </c>
      <c r="F341" s="178" t="s">
        <v>199</v>
      </c>
      <c r="G341" s="347" t="s">
        <v>100</v>
      </c>
      <c r="H341" s="7">
        <v>1500</v>
      </c>
      <c r="I341" s="7" t="s">
        <v>560</v>
      </c>
      <c r="J341" s="44">
        <v>1.9084000000000001</v>
      </c>
      <c r="K341" s="65">
        <v>2862.6</v>
      </c>
      <c r="L341" s="130">
        <v>1.9084000000000001</v>
      </c>
      <c r="M341" s="45" t="s">
        <v>1829</v>
      </c>
      <c r="N341" s="73" t="s">
        <v>551</v>
      </c>
      <c r="O341" s="26" t="s">
        <v>1470</v>
      </c>
      <c r="P341" s="38">
        <v>44926</v>
      </c>
      <c r="Q341" s="39">
        <f t="shared" si="59"/>
        <v>2862.6</v>
      </c>
      <c r="R341" s="145">
        <f t="shared" si="61"/>
        <v>3148.8599999999997</v>
      </c>
      <c r="S341" s="275">
        <v>2519.09</v>
      </c>
      <c r="T341" s="131"/>
      <c r="U341" s="4">
        <v>12</v>
      </c>
      <c r="V341" s="32"/>
      <c r="W341" s="27" t="s">
        <v>1842</v>
      </c>
      <c r="X341" s="27"/>
    </row>
    <row r="342" spans="1:24" ht="60" hidden="1" customHeight="1" x14ac:dyDescent="0.25">
      <c r="A342" s="146">
        <v>340</v>
      </c>
      <c r="B342" s="259"/>
      <c r="C342" s="238" t="s">
        <v>1558</v>
      </c>
      <c r="D342" s="33"/>
      <c r="E342" s="177" t="s">
        <v>1471</v>
      </c>
      <c r="F342" s="178" t="s">
        <v>1473</v>
      </c>
      <c r="G342" s="347" t="s">
        <v>1474</v>
      </c>
      <c r="H342" s="7">
        <v>60</v>
      </c>
      <c r="I342" s="7" t="s">
        <v>560</v>
      </c>
      <c r="J342" s="44">
        <v>30.3</v>
      </c>
      <c r="K342" s="65">
        <f>H342*J342</f>
        <v>1818</v>
      </c>
      <c r="L342" s="130">
        <v>30.03</v>
      </c>
      <c r="M342" s="45" t="s">
        <v>1829</v>
      </c>
      <c r="N342" s="73" t="s">
        <v>551</v>
      </c>
      <c r="O342" s="26" t="s">
        <v>1472</v>
      </c>
      <c r="P342" s="38">
        <v>44957</v>
      </c>
      <c r="Q342" s="39">
        <f>K342</f>
        <v>1818</v>
      </c>
      <c r="R342" s="145">
        <f t="shared" si="61"/>
        <v>1999.8</v>
      </c>
      <c r="S342" s="275">
        <v>1499.85</v>
      </c>
      <c r="T342" s="131" t="s">
        <v>1290</v>
      </c>
      <c r="U342" s="4">
        <v>12</v>
      </c>
      <c r="V342" s="32"/>
      <c r="W342" s="27" t="s">
        <v>1842</v>
      </c>
      <c r="X342" s="27"/>
    </row>
    <row r="343" spans="1:24" ht="60" hidden="1" customHeight="1" x14ac:dyDescent="0.25">
      <c r="A343" s="146">
        <v>341</v>
      </c>
      <c r="B343" s="259"/>
      <c r="C343" s="238" t="s">
        <v>1475</v>
      </c>
      <c r="D343" s="33"/>
      <c r="E343" s="177" t="s">
        <v>284</v>
      </c>
      <c r="F343" s="178" t="s">
        <v>285</v>
      </c>
      <c r="G343" s="347" t="s">
        <v>286</v>
      </c>
      <c r="H343" s="7" t="s">
        <v>1476</v>
      </c>
      <c r="I343" s="7" t="s">
        <v>560</v>
      </c>
      <c r="J343" s="44">
        <v>54.9</v>
      </c>
      <c r="K343" s="65">
        <v>988.2</v>
      </c>
      <c r="L343" s="130">
        <v>54.9</v>
      </c>
      <c r="M343" s="45" t="s">
        <v>1829</v>
      </c>
      <c r="N343" s="73" t="s">
        <v>551</v>
      </c>
      <c r="O343" s="26" t="s">
        <v>1836</v>
      </c>
      <c r="P343" s="38">
        <v>44926</v>
      </c>
      <c r="Q343" s="39">
        <v>988.2</v>
      </c>
      <c r="R343" s="145">
        <f t="shared" si="61"/>
        <v>1087.02</v>
      </c>
      <c r="S343" s="275">
        <v>3696.86</v>
      </c>
      <c r="T343" s="149" t="s">
        <v>1049</v>
      </c>
      <c r="U343" s="4" t="s">
        <v>1563</v>
      </c>
      <c r="V343" s="32"/>
      <c r="W343" s="27" t="s">
        <v>1842</v>
      </c>
      <c r="X343" s="27"/>
    </row>
    <row r="344" spans="1:24" ht="60" hidden="1" customHeight="1" x14ac:dyDescent="0.25">
      <c r="A344" s="146">
        <v>342</v>
      </c>
      <c r="B344" s="259"/>
      <c r="C344" s="238" t="s">
        <v>1477</v>
      </c>
      <c r="D344" s="33"/>
      <c r="E344" s="177" t="s">
        <v>448</v>
      </c>
      <c r="F344" s="178" t="s">
        <v>450</v>
      </c>
      <c r="G344" s="347" t="s">
        <v>449</v>
      </c>
      <c r="H344" s="7">
        <v>1440</v>
      </c>
      <c r="I344" s="7" t="s">
        <v>560</v>
      </c>
      <c r="J344" s="44">
        <v>31.59</v>
      </c>
      <c r="K344" s="65">
        <f>H344*J344</f>
        <v>45489.599999999999</v>
      </c>
      <c r="L344" s="130">
        <v>31.59</v>
      </c>
      <c r="M344" s="45" t="s">
        <v>1829</v>
      </c>
      <c r="N344" s="73" t="s">
        <v>1559</v>
      </c>
      <c r="O344" s="31" t="s">
        <v>1560</v>
      </c>
      <c r="P344" s="38">
        <v>44926</v>
      </c>
      <c r="Q344" s="39">
        <f>K344</f>
        <v>45489.599999999999</v>
      </c>
      <c r="R344" s="145">
        <f t="shared" si="61"/>
        <v>50038.559999999998</v>
      </c>
      <c r="S344" s="275">
        <v>27521.21</v>
      </c>
      <c r="T344" s="131"/>
      <c r="U344" s="4">
        <v>12</v>
      </c>
      <c r="V344" s="32"/>
      <c r="W344" s="27" t="s">
        <v>1842</v>
      </c>
      <c r="X344" s="27"/>
    </row>
    <row r="345" spans="1:24" ht="60" hidden="1" customHeight="1" x14ac:dyDescent="0.25">
      <c r="A345" s="146">
        <v>343</v>
      </c>
      <c r="B345" s="259"/>
      <c r="C345" s="240" t="s">
        <v>1561</v>
      </c>
      <c r="D345" s="33"/>
      <c r="E345" s="177" t="s">
        <v>110</v>
      </c>
      <c r="F345" s="178">
        <v>2774840595</v>
      </c>
      <c r="G345" s="442" t="s">
        <v>111</v>
      </c>
      <c r="H345" s="7" t="s">
        <v>1478</v>
      </c>
      <c r="I345" s="7" t="s">
        <v>560</v>
      </c>
      <c r="J345" s="44" t="s">
        <v>1479</v>
      </c>
      <c r="K345" s="65" t="s">
        <v>1480</v>
      </c>
      <c r="L345" s="130" t="s">
        <v>1479</v>
      </c>
      <c r="M345" s="45" t="s">
        <v>1829</v>
      </c>
      <c r="N345" s="73" t="s">
        <v>551</v>
      </c>
      <c r="O345" s="26" t="s">
        <v>1481</v>
      </c>
      <c r="P345" s="38">
        <v>44926</v>
      </c>
      <c r="Q345" s="39">
        <v>23970</v>
      </c>
      <c r="R345" s="145">
        <f t="shared" si="61"/>
        <v>26367</v>
      </c>
      <c r="S345" s="275"/>
      <c r="T345" s="239" t="s">
        <v>2116</v>
      </c>
      <c r="U345" s="4">
        <v>12</v>
      </c>
      <c r="V345" s="32"/>
      <c r="W345" s="27" t="s">
        <v>1842</v>
      </c>
      <c r="X345" s="27"/>
    </row>
    <row r="346" spans="1:24" ht="60" hidden="1" customHeight="1" x14ac:dyDescent="0.25">
      <c r="A346" s="146">
        <v>344</v>
      </c>
      <c r="B346" s="259"/>
      <c r="C346" s="238" t="s">
        <v>1482</v>
      </c>
      <c r="D346" s="33"/>
      <c r="E346" s="177" t="s">
        <v>1483</v>
      </c>
      <c r="F346" s="178" t="s">
        <v>1522</v>
      </c>
      <c r="G346" s="347" t="s">
        <v>3739</v>
      </c>
      <c r="H346" s="7">
        <v>1600</v>
      </c>
      <c r="I346" s="7" t="s">
        <v>560</v>
      </c>
      <c r="J346" s="44">
        <v>0.128</v>
      </c>
      <c r="K346" s="65">
        <f>H346*J346</f>
        <v>204.8</v>
      </c>
      <c r="L346" s="130">
        <f>J346</f>
        <v>0.128</v>
      </c>
      <c r="M346" s="45" t="s">
        <v>1829</v>
      </c>
      <c r="N346" s="73" t="s">
        <v>551</v>
      </c>
      <c r="O346" s="26" t="s">
        <v>1484</v>
      </c>
      <c r="P346" s="38">
        <v>45046</v>
      </c>
      <c r="Q346" s="39">
        <f>K346</f>
        <v>204.8</v>
      </c>
      <c r="R346" s="147">
        <f>(Q346*0.1)+Q346</f>
        <v>225.28000000000003</v>
      </c>
      <c r="S346" s="275">
        <v>1478.49</v>
      </c>
      <c r="T346" s="131" t="s">
        <v>1950</v>
      </c>
      <c r="U346" s="4">
        <v>12</v>
      </c>
      <c r="V346" s="32"/>
      <c r="W346" s="27" t="s">
        <v>1842</v>
      </c>
      <c r="X346" s="27"/>
    </row>
    <row r="347" spans="1:24" ht="60" hidden="1" customHeight="1" x14ac:dyDescent="0.25">
      <c r="A347" s="146">
        <v>345</v>
      </c>
      <c r="B347" s="259"/>
      <c r="C347" s="238" t="s">
        <v>1486</v>
      </c>
      <c r="D347" s="33" t="s">
        <v>1487</v>
      </c>
      <c r="E347" s="177" t="s">
        <v>19</v>
      </c>
      <c r="F347" s="178" t="s">
        <v>82</v>
      </c>
      <c r="G347" s="347" t="s">
        <v>83</v>
      </c>
      <c r="H347" s="7">
        <v>60</v>
      </c>
      <c r="I347" s="7" t="s">
        <v>560</v>
      </c>
      <c r="J347" s="44">
        <v>83.3</v>
      </c>
      <c r="K347" s="65">
        <f>H347*J347</f>
        <v>4998</v>
      </c>
      <c r="L347" s="130">
        <f>J347</f>
        <v>83.3</v>
      </c>
      <c r="M347" s="45" t="s">
        <v>1829</v>
      </c>
      <c r="N347" s="73" t="s">
        <v>1040</v>
      </c>
      <c r="O347" s="26" t="s">
        <v>1488</v>
      </c>
      <c r="P347" s="38">
        <v>44926</v>
      </c>
      <c r="Q347" s="39">
        <f t="shared" ref="Q347:Q370" si="62">K347</f>
        <v>4998</v>
      </c>
      <c r="R347" s="148">
        <f t="shared" ref="R347:R370" si="63">(Q347*0.1)+Q347</f>
        <v>5497.8</v>
      </c>
      <c r="S347" s="275">
        <v>2932.16</v>
      </c>
      <c r="T347" s="131"/>
      <c r="U347" s="4">
        <v>12</v>
      </c>
      <c r="V347" s="32"/>
      <c r="W347" s="27" t="s">
        <v>1842</v>
      </c>
      <c r="X347" s="27"/>
    </row>
    <row r="348" spans="1:24" ht="127.5" hidden="1" customHeight="1" x14ac:dyDescent="0.25">
      <c r="A348" s="154">
        <v>346</v>
      </c>
      <c r="B348" s="259"/>
      <c r="C348" s="238" t="s">
        <v>1489</v>
      </c>
      <c r="D348" s="33" t="s">
        <v>1490</v>
      </c>
      <c r="E348" s="177" t="s">
        <v>206</v>
      </c>
      <c r="F348" s="178" t="s">
        <v>207</v>
      </c>
      <c r="G348" s="347" t="s">
        <v>208</v>
      </c>
      <c r="H348" s="7" t="s">
        <v>1491</v>
      </c>
      <c r="I348" s="7" t="s">
        <v>560</v>
      </c>
      <c r="J348" s="66" t="s">
        <v>1492</v>
      </c>
      <c r="K348" s="161">
        <v>879.06780000000003</v>
      </c>
      <c r="L348" s="162" t="str">
        <f>J348</f>
        <v>€ 1,15151
€ 0,99000
€ 77,7960</v>
      </c>
      <c r="M348" s="45" t="s">
        <v>1829</v>
      </c>
      <c r="N348" s="73" t="s">
        <v>551</v>
      </c>
      <c r="O348" s="26" t="s">
        <v>1493</v>
      </c>
      <c r="P348" s="38">
        <v>44926</v>
      </c>
      <c r="Q348" s="39">
        <f t="shared" si="62"/>
        <v>879.06780000000003</v>
      </c>
      <c r="R348" s="148">
        <f t="shared" si="63"/>
        <v>966.97458000000006</v>
      </c>
      <c r="S348" s="275">
        <v>5493.64</v>
      </c>
      <c r="T348" s="281" t="s">
        <v>2395</v>
      </c>
      <c r="U348" s="4">
        <v>11</v>
      </c>
      <c r="V348" s="32"/>
      <c r="W348" s="27" t="s">
        <v>1846</v>
      </c>
      <c r="X348" s="27"/>
    </row>
    <row r="349" spans="1:24" ht="60" hidden="1" customHeight="1" x14ac:dyDescent="0.25">
      <c r="A349" s="154">
        <v>347</v>
      </c>
      <c r="B349" s="259"/>
      <c r="C349" s="238" t="s">
        <v>1569</v>
      </c>
      <c r="D349" s="33" t="s">
        <v>1494</v>
      </c>
      <c r="E349" s="177" t="s">
        <v>1495</v>
      </c>
      <c r="F349" s="178" t="s">
        <v>1496</v>
      </c>
      <c r="G349" s="347" t="s">
        <v>1497</v>
      </c>
      <c r="H349" s="7">
        <v>500</v>
      </c>
      <c r="I349" s="7" t="s">
        <v>560</v>
      </c>
      <c r="J349" s="66">
        <v>4.5999999999999996</v>
      </c>
      <c r="K349" s="161">
        <f>J349*H349</f>
        <v>2300</v>
      </c>
      <c r="L349" s="162">
        <f>J349</f>
        <v>4.5999999999999996</v>
      </c>
      <c r="M349" s="45" t="s">
        <v>1829</v>
      </c>
      <c r="N349" s="73" t="s">
        <v>551</v>
      </c>
      <c r="O349" s="26" t="s">
        <v>1498</v>
      </c>
      <c r="P349" s="38">
        <v>44926</v>
      </c>
      <c r="Q349" s="39">
        <f t="shared" si="62"/>
        <v>2300</v>
      </c>
      <c r="R349" s="148">
        <f t="shared" si="63"/>
        <v>2530</v>
      </c>
      <c r="S349" s="275"/>
      <c r="T349" s="131"/>
      <c r="U349" s="4">
        <v>11</v>
      </c>
      <c r="V349" s="32"/>
      <c r="W349" s="27" t="s">
        <v>1846</v>
      </c>
      <c r="X349" s="27"/>
    </row>
    <row r="350" spans="1:24" ht="60" hidden="1" customHeight="1" x14ac:dyDescent="0.25">
      <c r="A350" s="154">
        <v>348</v>
      </c>
      <c r="B350" s="259"/>
      <c r="C350" s="240" t="s">
        <v>1570</v>
      </c>
      <c r="D350" s="33" t="s">
        <v>1499</v>
      </c>
      <c r="E350" s="177" t="s">
        <v>206</v>
      </c>
      <c r="F350" s="178" t="s">
        <v>207</v>
      </c>
      <c r="G350" s="347" t="s">
        <v>208</v>
      </c>
      <c r="H350" s="7">
        <v>2000</v>
      </c>
      <c r="I350" s="7" t="s">
        <v>560</v>
      </c>
      <c r="J350" s="66">
        <v>1.136363</v>
      </c>
      <c r="K350" s="161">
        <f>J350*H350</f>
        <v>2272.7260000000001</v>
      </c>
      <c r="L350" s="162">
        <f t="shared" ref="L350:L355" si="64">J350</f>
        <v>1.136363</v>
      </c>
      <c r="M350" s="45" t="s">
        <v>1829</v>
      </c>
      <c r="N350" s="73" t="s">
        <v>1040</v>
      </c>
      <c r="O350" s="26" t="s">
        <v>1500</v>
      </c>
      <c r="P350" s="38">
        <v>44926</v>
      </c>
      <c r="Q350" s="39">
        <f t="shared" si="62"/>
        <v>2272.7260000000001</v>
      </c>
      <c r="R350" s="148">
        <f t="shared" si="63"/>
        <v>2499.9985999999999</v>
      </c>
      <c r="S350" s="275"/>
      <c r="T350" s="243" t="s">
        <v>2087</v>
      </c>
      <c r="U350" s="4">
        <v>11</v>
      </c>
      <c r="V350" s="32"/>
      <c r="W350" s="27" t="s">
        <v>1846</v>
      </c>
      <c r="X350" s="27"/>
    </row>
    <row r="351" spans="1:24" ht="60" hidden="1" customHeight="1" x14ac:dyDescent="0.25">
      <c r="A351" s="154">
        <v>349</v>
      </c>
      <c r="B351" s="259"/>
      <c r="C351" s="238" t="s">
        <v>1571</v>
      </c>
      <c r="D351" s="33" t="s">
        <v>690</v>
      </c>
      <c r="E351" s="177" t="s">
        <v>55</v>
      </c>
      <c r="F351" s="178" t="s">
        <v>92</v>
      </c>
      <c r="G351" s="305" t="s">
        <v>459</v>
      </c>
      <c r="H351" s="7" t="s">
        <v>1501</v>
      </c>
      <c r="I351" s="7" t="s">
        <v>560</v>
      </c>
      <c r="J351" s="66">
        <v>1E-4</v>
      </c>
      <c r="K351" s="161">
        <v>5</v>
      </c>
      <c r="L351" s="162">
        <f t="shared" si="64"/>
        <v>1E-4</v>
      </c>
      <c r="M351" s="45" t="s">
        <v>1829</v>
      </c>
      <c r="N351" s="73" t="s">
        <v>551</v>
      </c>
      <c r="O351" s="26" t="s">
        <v>1502</v>
      </c>
      <c r="P351" s="38">
        <v>44926</v>
      </c>
      <c r="Q351" s="39">
        <f t="shared" si="62"/>
        <v>5</v>
      </c>
      <c r="R351" s="148">
        <f t="shared" si="63"/>
        <v>5.5</v>
      </c>
      <c r="S351" s="275">
        <v>5.45</v>
      </c>
      <c r="T351" s="131"/>
      <c r="U351" s="4">
        <v>11</v>
      </c>
      <c r="V351" s="32"/>
      <c r="W351" s="27" t="s">
        <v>1846</v>
      </c>
      <c r="X351" s="27"/>
    </row>
    <row r="352" spans="1:24" ht="60" hidden="1" customHeight="1" x14ac:dyDescent="0.25">
      <c r="A352" s="154">
        <v>350</v>
      </c>
      <c r="B352" s="259"/>
      <c r="C352" s="238" t="s">
        <v>1572</v>
      </c>
      <c r="D352" s="33" t="s">
        <v>1503</v>
      </c>
      <c r="E352" s="177" t="s">
        <v>698</v>
      </c>
      <c r="F352" s="178" t="s">
        <v>695</v>
      </c>
      <c r="G352" s="347" t="s">
        <v>696</v>
      </c>
      <c r="H352" s="7" t="s">
        <v>1504</v>
      </c>
      <c r="I352" s="7" t="s">
        <v>560</v>
      </c>
      <c r="J352" s="66" t="s">
        <v>1505</v>
      </c>
      <c r="K352" s="161">
        <v>42.54</v>
      </c>
      <c r="L352" s="162" t="str">
        <f t="shared" si="64"/>
        <v>€ 0,0582
€ 0,0836</v>
      </c>
      <c r="M352" s="45" t="s">
        <v>1829</v>
      </c>
      <c r="N352" s="73" t="s">
        <v>551</v>
      </c>
      <c r="O352" s="26" t="s">
        <v>1506</v>
      </c>
      <c r="P352" s="38">
        <v>44926</v>
      </c>
      <c r="Q352" s="39">
        <f t="shared" si="62"/>
        <v>42.54</v>
      </c>
      <c r="R352" s="148">
        <f t="shared" si="63"/>
        <v>46.793999999999997</v>
      </c>
      <c r="S352" s="275">
        <v>0.24</v>
      </c>
      <c r="T352" s="131"/>
      <c r="U352" s="4">
        <v>11</v>
      </c>
      <c r="V352" s="32"/>
      <c r="W352" s="27" t="s">
        <v>1846</v>
      </c>
      <c r="X352" s="27"/>
    </row>
    <row r="353" spans="1:24" ht="60" hidden="1" customHeight="1" x14ac:dyDescent="0.25">
      <c r="A353" s="154">
        <v>351</v>
      </c>
      <c r="B353" s="259"/>
      <c r="C353" s="238" t="s">
        <v>3002</v>
      </c>
      <c r="D353" s="33" t="s">
        <v>1507</v>
      </c>
      <c r="E353" s="182" t="s">
        <v>920</v>
      </c>
      <c r="F353" s="178" t="s">
        <v>288</v>
      </c>
      <c r="G353" s="347" t="s">
        <v>289</v>
      </c>
      <c r="H353" s="7" t="s">
        <v>1508</v>
      </c>
      <c r="I353" s="7" t="s">
        <v>560</v>
      </c>
      <c r="J353" s="66" t="s">
        <v>1509</v>
      </c>
      <c r="K353" s="161">
        <v>876</v>
      </c>
      <c r="L353" s="162" t="str">
        <f t="shared" si="64"/>
        <v>€10,20
€15,00</v>
      </c>
      <c r="M353" s="45" t="s">
        <v>1829</v>
      </c>
      <c r="N353" s="73" t="s">
        <v>551</v>
      </c>
      <c r="O353" s="26" t="s">
        <v>1510</v>
      </c>
      <c r="P353" s="38">
        <v>44926</v>
      </c>
      <c r="Q353" s="39">
        <f t="shared" si="62"/>
        <v>876</v>
      </c>
      <c r="R353" s="148">
        <f t="shared" si="63"/>
        <v>963.6</v>
      </c>
      <c r="S353" s="275">
        <v>722.7</v>
      </c>
      <c r="T353" s="131"/>
      <c r="U353" s="4">
        <v>11</v>
      </c>
      <c r="V353" s="32"/>
      <c r="W353" s="27" t="s">
        <v>1846</v>
      </c>
      <c r="X353" s="27"/>
    </row>
    <row r="354" spans="1:24" ht="60" hidden="1" customHeight="1" x14ac:dyDescent="0.25">
      <c r="A354" s="154">
        <v>352</v>
      </c>
      <c r="B354" s="259"/>
      <c r="C354" s="238" t="s">
        <v>1573</v>
      </c>
      <c r="D354" s="33" t="s">
        <v>1511</v>
      </c>
      <c r="E354" s="177" t="s">
        <v>206</v>
      </c>
      <c r="F354" s="178" t="s">
        <v>207</v>
      </c>
      <c r="G354" s="347" t="s">
        <v>208</v>
      </c>
      <c r="H354" s="7">
        <v>1260</v>
      </c>
      <c r="I354" s="7" t="s">
        <v>560</v>
      </c>
      <c r="J354" s="66">
        <v>0.27500000000000002</v>
      </c>
      <c r="K354" s="161">
        <f>J354*H354</f>
        <v>346.5</v>
      </c>
      <c r="L354" s="162">
        <f t="shared" si="64"/>
        <v>0.27500000000000002</v>
      </c>
      <c r="M354" s="45" t="s">
        <v>1829</v>
      </c>
      <c r="N354" s="73" t="s">
        <v>551</v>
      </c>
      <c r="O354" s="26" t="s">
        <v>1512</v>
      </c>
      <c r="P354" s="38">
        <v>45169</v>
      </c>
      <c r="Q354" s="39">
        <f t="shared" si="62"/>
        <v>346.5</v>
      </c>
      <c r="R354" s="148">
        <f t="shared" si="63"/>
        <v>381.15</v>
      </c>
      <c r="S354" s="275">
        <v>260.43</v>
      </c>
      <c r="T354" s="131"/>
      <c r="U354" s="4">
        <v>11</v>
      </c>
      <c r="V354" s="32"/>
      <c r="W354" s="27" t="s">
        <v>1846</v>
      </c>
      <c r="X354" s="27"/>
    </row>
    <row r="355" spans="1:24" ht="150" hidden="1" customHeight="1" x14ac:dyDescent="0.25">
      <c r="A355" s="154">
        <v>353</v>
      </c>
      <c r="B355" s="259"/>
      <c r="C355" s="240" t="s">
        <v>1514</v>
      </c>
      <c r="D355" s="33" t="s">
        <v>1006</v>
      </c>
      <c r="E355" s="177" t="s">
        <v>340</v>
      </c>
      <c r="F355" s="178" t="s">
        <v>339</v>
      </c>
      <c r="G355" s="347" t="s">
        <v>338</v>
      </c>
      <c r="H355" s="7" t="s">
        <v>1515</v>
      </c>
      <c r="I355" s="7" t="s">
        <v>560</v>
      </c>
      <c r="J355" s="66" t="s">
        <v>1516</v>
      </c>
      <c r="K355" s="161" t="s">
        <v>1517</v>
      </c>
      <c r="L355" s="162" t="str">
        <f t="shared" si="64"/>
        <v xml:space="preserve"> 0,6833 € 
 0,1383 € 
 0,2007 € 
 0,2007 € 
 0,2007 € 
</v>
      </c>
      <c r="M355" s="45" t="s">
        <v>1829</v>
      </c>
      <c r="N355" s="73" t="s">
        <v>1040</v>
      </c>
      <c r="O355" s="26" t="s">
        <v>1513</v>
      </c>
      <c r="P355" s="38">
        <v>45077</v>
      </c>
      <c r="Q355" s="39">
        <v>2586.2399999999998</v>
      </c>
      <c r="R355" s="148">
        <f t="shared" si="63"/>
        <v>2844.8639999999996</v>
      </c>
      <c r="S355" s="275"/>
      <c r="T355" s="239" t="s">
        <v>2087</v>
      </c>
      <c r="U355" s="4">
        <v>16</v>
      </c>
      <c r="V355" s="32"/>
      <c r="W355" s="27" t="s">
        <v>1846</v>
      </c>
      <c r="X355" s="27"/>
    </row>
    <row r="356" spans="1:24" ht="112.5" hidden="1" customHeight="1" x14ac:dyDescent="0.25">
      <c r="A356" s="154">
        <v>354</v>
      </c>
      <c r="B356" s="259"/>
      <c r="C356" s="238" t="s">
        <v>1694</v>
      </c>
      <c r="D356" s="33" t="s">
        <v>1519</v>
      </c>
      <c r="E356" s="177" t="s">
        <v>206</v>
      </c>
      <c r="F356" s="178" t="s">
        <v>207</v>
      </c>
      <c r="G356" s="347" t="s">
        <v>208</v>
      </c>
      <c r="H356" s="7" t="s">
        <v>1520</v>
      </c>
      <c r="I356" s="7" t="s">
        <v>560</v>
      </c>
      <c r="J356" s="66">
        <v>1E-4</v>
      </c>
      <c r="K356" s="161">
        <f>(300+45000+30000+30000)*J356</f>
        <v>10.530000000000001</v>
      </c>
      <c r="L356" s="162">
        <f>J356</f>
        <v>1E-4</v>
      </c>
      <c r="M356" s="45" t="s">
        <v>1829</v>
      </c>
      <c r="N356" s="73" t="s">
        <v>1040</v>
      </c>
      <c r="O356" s="26" t="s">
        <v>1518</v>
      </c>
      <c r="P356" s="38">
        <v>44926</v>
      </c>
      <c r="Q356" s="39">
        <f>K356</f>
        <v>10.530000000000001</v>
      </c>
      <c r="R356" s="148">
        <f t="shared" si="63"/>
        <v>11.583000000000002</v>
      </c>
      <c r="S356" s="275">
        <v>10.3</v>
      </c>
      <c r="T356" s="131"/>
      <c r="U356" s="4">
        <v>10</v>
      </c>
      <c r="V356" s="32"/>
      <c r="W356" s="27" t="s">
        <v>1846</v>
      </c>
      <c r="X356" s="27"/>
    </row>
    <row r="357" spans="1:24" ht="60" hidden="1" customHeight="1" x14ac:dyDescent="0.25">
      <c r="A357" s="154">
        <v>355</v>
      </c>
      <c r="B357" s="259"/>
      <c r="C357" s="238" t="s">
        <v>1576</v>
      </c>
      <c r="D357" s="33" t="s">
        <v>1575</v>
      </c>
      <c r="E357" s="177" t="s">
        <v>312</v>
      </c>
      <c r="F357" s="178" t="s">
        <v>313</v>
      </c>
      <c r="G357" s="347" t="s">
        <v>345</v>
      </c>
      <c r="H357" s="9">
        <v>25000</v>
      </c>
      <c r="I357" s="7" t="s">
        <v>560</v>
      </c>
      <c r="J357" s="66">
        <v>1.8835999999999999</v>
      </c>
      <c r="K357" s="161">
        <f>H357*J357</f>
        <v>47090</v>
      </c>
      <c r="L357" s="162">
        <v>1.6</v>
      </c>
      <c r="M357" s="45" t="s">
        <v>1829</v>
      </c>
      <c r="N357" s="73" t="s">
        <v>1040</v>
      </c>
      <c r="O357" s="26" t="s">
        <v>1578</v>
      </c>
      <c r="P357" s="38">
        <v>44926</v>
      </c>
      <c r="Q357" s="39">
        <f>L357*H357</f>
        <v>40000</v>
      </c>
      <c r="R357" s="148">
        <f>(Q357*0.1)+Q357</f>
        <v>44000</v>
      </c>
      <c r="S357" s="275">
        <v>38544</v>
      </c>
      <c r="T357" s="131"/>
      <c r="U357" s="4">
        <v>10</v>
      </c>
      <c r="V357" s="32"/>
      <c r="W357" s="27" t="s">
        <v>1846</v>
      </c>
      <c r="X357" s="27"/>
    </row>
    <row r="358" spans="1:24" ht="60" hidden="1" customHeight="1" x14ac:dyDescent="0.25">
      <c r="A358" s="154">
        <v>356</v>
      </c>
      <c r="B358" s="259"/>
      <c r="C358" s="238" t="s">
        <v>1577</v>
      </c>
      <c r="D358" s="33" t="s">
        <v>1575</v>
      </c>
      <c r="E358" s="177" t="s">
        <v>312</v>
      </c>
      <c r="F358" s="178" t="s">
        <v>313</v>
      </c>
      <c r="G358" s="347" t="s">
        <v>2645</v>
      </c>
      <c r="H358" s="9">
        <v>15000</v>
      </c>
      <c r="I358" s="7" t="s">
        <v>560</v>
      </c>
      <c r="J358" s="66">
        <v>0.8</v>
      </c>
      <c r="K358" s="161">
        <f>H358*J358</f>
        <v>12000</v>
      </c>
      <c r="L358" s="162">
        <v>0.8</v>
      </c>
      <c r="M358" s="45" t="s">
        <v>1829</v>
      </c>
      <c r="N358" s="73" t="s">
        <v>1040</v>
      </c>
      <c r="O358" s="26" t="s">
        <v>1579</v>
      </c>
      <c r="P358" s="38">
        <v>44926</v>
      </c>
      <c r="Q358" s="39">
        <f>L358*H358</f>
        <v>12000</v>
      </c>
      <c r="R358" s="148">
        <f>(Q358*0.1)+Q358</f>
        <v>13200</v>
      </c>
      <c r="S358" s="275">
        <v>11176</v>
      </c>
      <c r="T358" s="131"/>
      <c r="U358" s="4">
        <v>10</v>
      </c>
      <c r="V358" s="32"/>
      <c r="W358" s="27" t="s">
        <v>1846</v>
      </c>
      <c r="X358" s="27"/>
    </row>
    <row r="359" spans="1:24" ht="60" hidden="1" customHeight="1" x14ac:dyDescent="0.25">
      <c r="A359" s="154">
        <v>357</v>
      </c>
      <c r="B359" s="259"/>
      <c r="C359" s="238" t="s">
        <v>1580</v>
      </c>
      <c r="D359" s="33" t="s">
        <v>1581</v>
      </c>
      <c r="E359" s="177" t="s">
        <v>200</v>
      </c>
      <c r="F359" s="178" t="s">
        <v>199</v>
      </c>
      <c r="G359" s="347" t="s">
        <v>100</v>
      </c>
      <c r="H359" s="7" t="s">
        <v>1582</v>
      </c>
      <c r="I359" s="7" t="s">
        <v>560</v>
      </c>
      <c r="J359" s="66">
        <v>1E-4</v>
      </c>
      <c r="K359" s="161">
        <f>(14000+7000+22400)*J359</f>
        <v>4.34</v>
      </c>
      <c r="L359" s="162">
        <f>J359</f>
        <v>1E-4</v>
      </c>
      <c r="M359" s="45" t="s">
        <v>1829</v>
      </c>
      <c r="N359" s="73" t="s">
        <v>551</v>
      </c>
      <c r="O359" s="26" t="s">
        <v>2396</v>
      </c>
      <c r="P359" s="38">
        <v>44926</v>
      </c>
      <c r="Q359" s="39">
        <f t="shared" si="62"/>
        <v>4.34</v>
      </c>
      <c r="R359" s="148">
        <f t="shared" si="63"/>
        <v>4.774</v>
      </c>
      <c r="S359" s="275">
        <v>4.04</v>
      </c>
      <c r="T359" s="131"/>
      <c r="U359" s="4">
        <v>12</v>
      </c>
      <c r="V359" s="32"/>
      <c r="W359" s="27" t="s">
        <v>1846</v>
      </c>
      <c r="X359" s="27"/>
    </row>
    <row r="360" spans="1:24" ht="60" hidden="1" customHeight="1" x14ac:dyDescent="0.25">
      <c r="A360" s="154">
        <v>358</v>
      </c>
      <c r="B360" s="259"/>
      <c r="C360" s="240" t="s">
        <v>1583</v>
      </c>
      <c r="D360" s="33"/>
      <c r="E360" s="177" t="s">
        <v>1584</v>
      </c>
      <c r="F360" s="178" t="s">
        <v>1585</v>
      </c>
      <c r="G360" s="347" t="s">
        <v>1674</v>
      </c>
      <c r="H360" s="7">
        <v>360</v>
      </c>
      <c r="I360" s="7" t="s">
        <v>255</v>
      </c>
      <c r="J360" s="66">
        <v>18.956669999999999</v>
      </c>
      <c r="K360" s="161">
        <f>H360*J360</f>
        <v>6824.4011999999993</v>
      </c>
      <c r="L360" s="162">
        <f>J360</f>
        <v>18.956669999999999</v>
      </c>
      <c r="M360" s="45" t="s">
        <v>1829</v>
      </c>
      <c r="N360" s="73" t="s">
        <v>551</v>
      </c>
      <c r="O360" s="26" t="s">
        <v>1586</v>
      </c>
      <c r="P360" s="38">
        <v>44926</v>
      </c>
      <c r="Q360" s="39">
        <f t="shared" si="62"/>
        <v>6824.4011999999993</v>
      </c>
      <c r="R360" s="148">
        <f t="shared" si="63"/>
        <v>7506.8413199999995</v>
      </c>
      <c r="S360" s="275"/>
      <c r="T360" s="239" t="s">
        <v>2087</v>
      </c>
      <c r="U360" s="4">
        <v>10</v>
      </c>
      <c r="V360" s="32"/>
      <c r="W360" s="27" t="s">
        <v>1846</v>
      </c>
      <c r="X360" s="27"/>
    </row>
    <row r="361" spans="1:24" ht="60" hidden="1" customHeight="1" x14ac:dyDescent="0.25">
      <c r="A361" s="154">
        <v>359</v>
      </c>
      <c r="B361" s="259"/>
      <c r="C361" s="238" t="s">
        <v>1587</v>
      </c>
      <c r="D361" s="33" t="s">
        <v>1588</v>
      </c>
      <c r="E361" s="177" t="s">
        <v>732</v>
      </c>
      <c r="F361" s="178" t="s">
        <v>773</v>
      </c>
      <c r="G361" s="394" t="s">
        <v>3730</v>
      </c>
      <c r="H361" s="7">
        <v>9800</v>
      </c>
      <c r="I361" s="7" t="s">
        <v>560</v>
      </c>
      <c r="J361" s="66">
        <v>5.3929999999999999E-2</v>
      </c>
      <c r="K361" s="161">
        <f t="shared" ref="K361:K363" si="65">H361*J361</f>
        <v>528.51400000000001</v>
      </c>
      <c r="L361" s="162">
        <f t="shared" ref="L361:L364" si="66">J361</f>
        <v>5.3929999999999999E-2</v>
      </c>
      <c r="M361" s="45" t="s">
        <v>1829</v>
      </c>
      <c r="N361" s="73" t="s">
        <v>551</v>
      </c>
      <c r="O361" s="26" t="s">
        <v>1589</v>
      </c>
      <c r="P361" s="38">
        <v>45077</v>
      </c>
      <c r="Q361" s="39">
        <f t="shared" si="62"/>
        <v>528.51400000000001</v>
      </c>
      <c r="R361" s="148">
        <f t="shared" si="63"/>
        <v>581.36540000000002</v>
      </c>
      <c r="S361" s="275"/>
      <c r="T361" s="131"/>
      <c r="U361" s="4">
        <v>15</v>
      </c>
      <c r="V361" s="32"/>
      <c r="W361" s="27" t="s">
        <v>1846</v>
      </c>
      <c r="X361" s="27"/>
    </row>
    <row r="362" spans="1:24" ht="60" hidden="1" customHeight="1" x14ac:dyDescent="0.25">
      <c r="A362" s="154">
        <v>360</v>
      </c>
      <c r="B362" s="259"/>
      <c r="C362" s="238" t="s">
        <v>1590</v>
      </c>
      <c r="D362" s="33" t="s">
        <v>1591</v>
      </c>
      <c r="E362" s="177" t="s">
        <v>206</v>
      </c>
      <c r="F362" s="178" t="s">
        <v>207</v>
      </c>
      <c r="G362" s="347" t="s">
        <v>208</v>
      </c>
      <c r="H362" s="7">
        <v>3000</v>
      </c>
      <c r="I362" s="7" t="s">
        <v>560</v>
      </c>
      <c r="J362" s="66">
        <v>0.37607000000000002</v>
      </c>
      <c r="K362" s="161">
        <f t="shared" si="65"/>
        <v>1128.21</v>
      </c>
      <c r="L362" s="162">
        <f t="shared" si="66"/>
        <v>0.37607000000000002</v>
      </c>
      <c r="M362" s="45" t="s">
        <v>1829</v>
      </c>
      <c r="N362" s="73" t="s">
        <v>551</v>
      </c>
      <c r="O362" s="26" t="s">
        <v>1592</v>
      </c>
      <c r="P362" s="38">
        <v>44926</v>
      </c>
      <c r="Q362" s="39">
        <f t="shared" si="62"/>
        <v>1128.21</v>
      </c>
      <c r="R362" s="148">
        <f t="shared" si="63"/>
        <v>1241.0309999999999</v>
      </c>
      <c r="S362" s="275">
        <v>124.11</v>
      </c>
      <c r="T362" s="131"/>
      <c r="U362" s="4">
        <v>10</v>
      </c>
      <c r="V362" s="32"/>
      <c r="W362" s="27" t="s">
        <v>1846</v>
      </c>
      <c r="X362" s="27"/>
    </row>
    <row r="363" spans="1:24" ht="60" hidden="1" customHeight="1" x14ac:dyDescent="0.25">
      <c r="A363" s="154">
        <v>361</v>
      </c>
      <c r="B363" s="259"/>
      <c r="C363" s="238" t="s">
        <v>1593</v>
      </c>
      <c r="D363" s="33" t="s">
        <v>1594</v>
      </c>
      <c r="E363" s="177" t="s">
        <v>920</v>
      </c>
      <c r="F363" s="178" t="s">
        <v>288</v>
      </c>
      <c r="G363" s="347" t="s">
        <v>289</v>
      </c>
      <c r="H363" s="7">
        <v>180</v>
      </c>
      <c r="I363" s="7" t="s">
        <v>560</v>
      </c>
      <c r="J363" s="66">
        <v>6.7</v>
      </c>
      <c r="K363" s="161">
        <f t="shared" si="65"/>
        <v>1206</v>
      </c>
      <c r="L363" s="162">
        <f t="shared" si="66"/>
        <v>6.7</v>
      </c>
      <c r="M363" s="45" t="s">
        <v>1829</v>
      </c>
      <c r="N363" s="73" t="s">
        <v>551</v>
      </c>
      <c r="O363" s="26" t="s">
        <v>1595</v>
      </c>
      <c r="P363" s="38">
        <v>44926</v>
      </c>
      <c r="Q363" s="39">
        <v>1236</v>
      </c>
      <c r="R363" s="148">
        <f t="shared" si="63"/>
        <v>1359.6</v>
      </c>
      <c r="S363" s="275">
        <v>679.8</v>
      </c>
      <c r="T363" s="151" t="s">
        <v>1049</v>
      </c>
      <c r="U363" s="4">
        <v>10</v>
      </c>
      <c r="V363" s="32"/>
      <c r="W363" s="27" t="s">
        <v>1846</v>
      </c>
      <c r="X363" s="27"/>
    </row>
    <row r="364" spans="1:24" ht="102.75" hidden="1" customHeight="1" x14ac:dyDescent="0.25">
      <c r="A364" s="154">
        <v>362</v>
      </c>
      <c r="B364" s="259"/>
      <c r="C364" s="240" t="s">
        <v>1596</v>
      </c>
      <c r="D364" s="33" t="s">
        <v>1597</v>
      </c>
      <c r="E364" s="177" t="s">
        <v>1598</v>
      </c>
      <c r="F364" s="178" t="s">
        <v>1599</v>
      </c>
      <c r="G364" s="312" t="s">
        <v>1675</v>
      </c>
      <c r="H364" s="7" t="s">
        <v>1600</v>
      </c>
      <c r="I364" s="7" t="s">
        <v>560</v>
      </c>
      <c r="J364" s="66" t="s">
        <v>1601</v>
      </c>
      <c r="K364" s="161">
        <v>12087.13</v>
      </c>
      <c r="L364" s="162" t="str">
        <f t="shared" si="66"/>
        <v>€ 0,50357
€ 1,00714
€ 2,01464
€ 3,02215</v>
      </c>
      <c r="M364" s="45" t="s">
        <v>1829</v>
      </c>
      <c r="N364" s="73" t="s">
        <v>551</v>
      </c>
      <c r="O364" s="26" t="s">
        <v>1602</v>
      </c>
      <c r="P364" s="38">
        <v>44926</v>
      </c>
      <c r="Q364" s="39">
        <f t="shared" si="62"/>
        <v>12087.13</v>
      </c>
      <c r="R364" s="148">
        <f t="shared" si="63"/>
        <v>13295.842999999999</v>
      </c>
      <c r="S364" s="275"/>
      <c r="T364" s="239" t="s">
        <v>2087</v>
      </c>
      <c r="U364" s="4">
        <v>10</v>
      </c>
      <c r="V364" s="32"/>
      <c r="W364" s="27" t="s">
        <v>1846</v>
      </c>
      <c r="X364" s="27"/>
    </row>
    <row r="365" spans="1:24" ht="60" hidden="1" customHeight="1" x14ac:dyDescent="0.25">
      <c r="A365" s="154">
        <v>363</v>
      </c>
      <c r="B365" s="259"/>
      <c r="C365" s="238" t="s">
        <v>1603</v>
      </c>
      <c r="D365" s="33" t="s">
        <v>1402</v>
      </c>
      <c r="E365" s="177" t="s">
        <v>954</v>
      </c>
      <c r="F365" s="178" t="s">
        <v>586</v>
      </c>
      <c r="G365" s="347" t="s">
        <v>587</v>
      </c>
      <c r="H365" s="7">
        <v>50</v>
      </c>
      <c r="I365" s="7" t="s">
        <v>560</v>
      </c>
      <c r="J365" s="66">
        <v>50</v>
      </c>
      <c r="K365" s="161">
        <f>H365*J365</f>
        <v>2500</v>
      </c>
      <c r="L365" s="162">
        <f>J365</f>
        <v>50</v>
      </c>
      <c r="M365" s="45" t="s">
        <v>1829</v>
      </c>
      <c r="N365" s="73" t="s">
        <v>551</v>
      </c>
      <c r="O365" s="26" t="s">
        <v>1604</v>
      </c>
      <c r="P365" s="38">
        <v>44926</v>
      </c>
      <c r="Q365" s="39">
        <f t="shared" si="62"/>
        <v>2500</v>
      </c>
      <c r="R365" s="148">
        <f t="shared" si="63"/>
        <v>2750</v>
      </c>
      <c r="S365" s="275">
        <v>0</v>
      </c>
      <c r="T365" s="131"/>
      <c r="U365" s="4">
        <v>10</v>
      </c>
      <c r="V365" s="32"/>
      <c r="W365" s="27" t="s">
        <v>1846</v>
      </c>
      <c r="X365" s="27"/>
    </row>
    <row r="366" spans="1:24" ht="60" hidden="1" customHeight="1" x14ac:dyDescent="0.25">
      <c r="A366" s="154">
        <v>364</v>
      </c>
      <c r="B366" s="259"/>
      <c r="C366" s="238" t="s">
        <v>2983</v>
      </c>
      <c r="D366" s="33" t="s">
        <v>1605</v>
      </c>
      <c r="E366" s="177" t="s">
        <v>732</v>
      </c>
      <c r="F366" s="178" t="s">
        <v>773</v>
      </c>
      <c r="G366" s="394" t="s">
        <v>3730</v>
      </c>
      <c r="H366" s="7">
        <v>7000</v>
      </c>
      <c r="I366" s="7" t="s">
        <v>560</v>
      </c>
      <c r="J366" s="66">
        <v>0.16600000000000001</v>
      </c>
      <c r="K366" s="161">
        <f t="shared" ref="K366:K369" si="67">H366*J366</f>
        <v>1162</v>
      </c>
      <c r="L366" s="162">
        <f t="shared" ref="L366:L370" si="68">J366</f>
        <v>0.16600000000000001</v>
      </c>
      <c r="M366" s="45" t="s">
        <v>1829</v>
      </c>
      <c r="N366" s="73" t="s">
        <v>551</v>
      </c>
      <c r="O366" s="26" t="s">
        <v>1606</v>
      </c>
      <c r="P366" s="38">
        <v>44926</v>
      </c>
      <c r="Q366" s="39">
        <f t="shared" si="62"/>
        <v>1162</v>
      </c>
      <c r="R366" s="148">
        <f t="shared" si="63"/>
        <v>1278.2</v>
      </c>
      <c r="S366" s="275">
        <v>1.1000000000000001</v>
      </c>
      <c r="T366" s="131"/>
      <c r="U366" s="4">
        <v>10</v>
      </c>
      <c r="V366" s="32"/>
      <c r="W366" s="27" t="s">
        <v>1846</v>
      </c>
      <c r="X366" s="27"/>
    </row>
    <row r="367" spans="1:24" ht="60" hidden="1" customHeight="1" x14ac:dyDescent="0.25">
      <c r="A367" s="154">
        <v>365</v>
      </c>
      <c r="B367" s="259"/>
      <c r="C367" s="238" t="s">
        <v>1607</v>
      </c>
      <c r="D367" s="33"/>
      <c r="E367" s="177" t="s">
        <v>110</v>
      </c>
      <c r="F367" s="178">
        <v>2774840595</v>
      </c>
      <c r="G367" s="442" t="s">
        <v>111</v>
      </c>
      <c r="H367" s="7">
        <v>600</v>
      </c>
      <c r="I367" s="7" t="s">
        <v>560</v>
      </c>
      <c r="J367" s="66">
        <v>15.98</v>
      </c>
      <c r="K367" s="161">
        <f t="shared" si="67"/>
        <v>9588</v>
      </c>
      <c r="L367" s="162">
        <f t="shared" si="68"/>
        <v>15.98</v>
      </c>
      <c r="M367" s="45" t="s">
        <v>1829</v>
      </c>
      <c r="N367" s="73" t="s">
        <v>551</v>
      </c>
      <c r="O367" s="26" t="s">
        <v>1608</v>
      </c>
      <c r="P367" s="38">
        <v>45077</v>
      </c>
      <c r="Q367" s="39">
        <f t="shared" si="62"/>
        <v>9588</v>
      </c>
      <c r="R367" s="148">
        <f t="shared" si="63"/>
        <v>10546.8</v>
      </c>
      <c r="S367" s="275"/>
      <c r="T367" s="131"/>
      <c r="U367" s="4">
        <v>15</v>
      </c>
      <c r="V367" s="32"/>
      <c r="W367" s="27" t="s">
        <v>1846</v>
      </c>
      <c r="X367" s="27"/>
    </row>
    <row r="368" spans="1:24" ht="60" hidden="1" customHeight="1" x14ac:dyDescent="0.25">
      <c r="A368" s="154">
        <v>366</v>
      </c>
      <c r="B368" s="259"/>
      <c r="C368" s="238" t="s">
        <v>1609</v>
      </c>
      <c r="D368" s="33"/>
      <c r="E368" s="177" t="s">
        <v>203</v>
      </c>
      <c r="F368" s="178" t="s">
        <v>167</v>
      </c>
      <c r="G368" s="347" t="s">
        <v>168</v>
      </c>
      <c r="H368" s="7">
        <v>360</v>
      </c>
      <c r="I368" s="7" t="s">
        <v>274</v>
      </c>
      <c r="J368" s="66">
        <v>0.40743550000000001</v>
      </c>
      <c r="K368" s="161">
        <f t="shared" si="67"/>
        <v>146.67678000000001</v>
      </c>
      <c r="L368" s="162">
        <f t="shared" si="68"/>
        <v>0.40743550000000001</v>
      </c>
      <c r="M368" s="45" t="s">
        <v>1829</v>
      </c>
      <c r="N368" s="73" t="s">
        <v>551</v>
      </c>
      <c r="O368" s="26" t="s">
        <v>1610</v>
      </c>
      <c r="P368" s="38">
        <v>44804</v>
      </c>
      <c r="Q368" s="39">
        <f t="shared" si="62"/>
        <v>146.67678000000001</v>
      </c>
      <c r="R368" s="148">
        <f t="shared" si="63"/>
        <v>161.344458</v>
      </c>
      <c r="S368" s="275"/>
      <c r="T368" s="131" t="s">
        <v>1611</v>
      </c>
      <c r="U368" s="4">
        <v>6</v>
      </c>
      <c r="V368" s="32"/>
      <c r="W368" s="27" t="s">
        <v>1846</v>
      </c>
      <c r="X368" s="27"/>
    </row>
    <row r="369" spans="1:24" ht="60" hidden="1" customHeight="1" x14ac:dyDescent="0.25">
      <c r="A369" s="154">
        <v>367</v>
      </c>
      <c r="B369" s="259"/>
      <c r="C369" s="238" t="s">
        <v>1612</v>
      </c>
      <c r="D369" s="33" t="s">
        <v>1613</v>
      </c>
      <c r="E369" s="177" t="s">
        <v>2</v>
      </c>
      <c r="F369" s="178" t="s">
        <v>66</v>
      </c>
      <c r="G369" s="312" t="s">
        <v>68</v>
      </c>
      <c r="H369" s="7">
        <v>2500</v>
      </c>
      <c r="I369" s="7" t="s">
        <v>560</v>
      </c>
      <c r="J369" s="66">
        <v>7.9977799999999997</v>
      </c>
      <c r="K369" s="161">
        <f t="shared" si="67"/>
        <v>19994.45</v>
      </c>
      <c r="L369" s="162">
        <f t="shared" si="68"/>
        <v>7.9977799999999997</v>
      </c>
      <c r="M369" s="45" t="s">
        <v>1829</v>
      </c>
      <c r="N369" s="73" t="s">
        <v>551</v>
      </c>
      <c r="O369" s="26" t="s">
        <v>1614</v>
      </c>
      <c r="P369" s="38">
        <v>44926</v>
      </c>
      <c r="Q369" s="39">
        <f t="shared" si="62"/>
        <v>19994.45</v>
      </c>
      <c r="R369" s="148">
        <f t="shared" si="63"/>
        <v>21993.895</v>
      </c>
      <c r="S369" s="275">
        <v>13284.11</v>
      </c>
      <c r="T369" s="131"/>
      <c r="U369" s="4">
        <v>11</v>
      </c>
      <c r="V369" s="32"/>
      <c r="W369" s="27" t="s">
        <v>1846</v>
      </c>
      <c r="X369" s="27"/>
    </row>
    <row r="370" spans="1:24" ht="60" hidden="1" customHeight="1" x14ac:dyDescent="0.25">
      <c r="A370" s="154">
        <v>368</v>
      </c>
      <c r="B370" s="259"/>
      <c r="C370" s="240" t="s">
        <v>1615</v>
      </c>
      <c r="D370" s="33" t="s">
        <v>1616</v>
      </c>
      <c r="E370" s="177" t="s">
        <v>821</v>
      </c>
      <c r="F370" s="178" t="s">
        <v>72</v>
      </c>
      <c r="G370" s="347" t="s">
        <v>73</v>
      </c>
      <c r="H370" s="7" t="s">
        <v>1617</v>
      </c>
      <c r="I370" s="7" t="s">
        <v>560</v>
      </c>
      <c r="J370" s="66" t="s">
        <v>1618</v>
      </c>
      <c r="K370" s="161">
        <v>16800</v>
      </c>
      <c r="L370" s="162" t="str">
        <f t="shared" si="68"/>
        <v>€ 1,15
€ 1,50</v>
      </c>
      <c r="M370" s="45" t="s">
        <v>1829</v>
      </c>
      <c r="N370" s="73" t="s">
        <v>551</v>
      </c>
      <c r="O370" s="26" t="s">
        <v>1619</v>
      </c>
      <c r="P370" s="38">
        <v>44926</v>
      </c>
      <c r="Q370" s="39">
        <f t="shared" si="62"/>
        <v>16800</v>
      </c>
      <c r="R370" s="151">
        <f t="shared" si="63"/>
        <v>18480</v>
      </c>
      <c r="S370" s="275"/>
      <c r="T370" s="239" t="s">
        <v>2087</v>
      </c>
      <c r="U370" s="4">
        <v>12</v>
      </c>
      <c r="V370" s="32"/>
      <c r="W370" s="27" t="s">
        <v>1846</v>
      </c>
      <c r="X370" s="27"/>
    </row>
    <row r="371" spans="1:24" ht="60" hidden="1" customHeight="1" x14ac:dyDescent="0.25">
      <c r="A371" s="154">
        <v>369</v>
      </c>
      <c r="B371" s="259"/>
      <c r="C371" s="238" t="s">
        <v>1620</v>
      </c>
      <c r="D371" s="33" t="s">
        <v>1388</v>
      </c>
      <c r="E371" s="177" t="s">
        <v>391</v>
      </c>
      <c r="F371" s="178" t="s">
        <v>392</v>
      </c>
      <c r="G371" s="347" t="s">
        <v>393</v>
      </c>
      <c r="H371" s="7">
        <v>1200</v>
      </c>
      <c r="I371" s="7" t="s">
        <v>560</v>
      </c>
      <c r="J371" s="66">
        <v>1.28</v>
      </c>
      <c r="K371" s="161">
        <f t="shared" ref="K371:K387" si="69">H371*J371</f>
        <v>1536</v>
      </c>
      <c r="L371" s="162">
        <f t="shared" ref="L371:L387" si="70">J371</f>
        <v>1.28</v>
      </c>
      <c r="M371" s="45" t="s">
        <v>1829</v>
      </c>
      <c r="N371" s="73" t="s">
        <v>551</v>
      </c>
      <c r="O371" s="26" t="s">
        <v>1621</v>
      </c>
      <c r="P371" s="38">
        <v>44926</v>
      </c>
      <c r="Q371" s="39">
        <f t="shared" ref="Q371:Q387" si="71">K371</f>
        <v>1536</v>
      </c>
      <c r="R371" s="151">
        <f t="shared" ref="R371:R387" si="72">(Q371*0.1)+Q371</f>
        <v>1689.6</v>
      </c>
      <c r="S371" s="275">
        <v>675.84</v>
      </c>
      <c r="T371" s="151" t="s">
        <v>1622</v>
      </c>
      <c r="U371" s="4">
        <v>12</v>
      </c>
      <c r="V371" s="32"/>
      <c r="W371" s="27" t="s">
        <v>1846</v>
      </c>
      <c r="X371" s="27"/>
    </row>
    <row r="372" spans="1:24" ht="60" hidden="1" customHeight="1" x14ac:dyDescent="0.25">
      <c r="A372" s="154">
        <v>370</v>
      </c>
      <c r="B372" s="259"/>
      <c r="C372" s="240" t="s">
        <v>1623</v>
      </c>
      <c r="D372" s="33" t="s">
        <v>1624</v>
      </c>
      <c r="E372" s="177" t="s">
        <v>1449</v>
      </c>
      <c r="F372" s="178" t="s">
        <v>1464</v>
      </c>
      <c r="G372" s="347" t="s">
        <v>1465</v>
      </c>
      <c r="H372" s="7" t="s">
        <v>1625</v>
      </c>
      <c r="I372" s="7" t="s">
        <v>560</v>
      </c>
      <c r="J372" s="66">
        <v>0.82499999999999996</v>
      </c>
      <c r="K372" s="161">
        <v>1006.5</v>
      </c>
      <c r="L372" s="162">
        <f t="shared" si="70"/>
        <v>0.82499999999999996</v>
      </c>
      <c r="M372" s="45" t="s">
        <v>1829</v>
      </c>
      <c r="N372" s="73" t="s">
        <v>551</v>
      </c>
      <c r="O372" s="26" t="s">
        <v>1626</v>
      </c>
      <c r="P372" s="38">
        <v>44926</v>
      </c>
      <c r="Q372" s="39">
        <f t="shared" si="71"/>
        <v>1006.5</v>
      </c>
      <c r="R372" s="151">
        <f t="shared" si="72"/>
        <v>1107.1500000000001</v>
      </c>
      <c r="S372" s="275"/>
      <c r="T372" s="239" t="s">
        <v>2087</v>
      </c>
      <c r="U372" s="4">
        <v>10</v>
      </c>
      <c r="V372" s="32"/>
      <c r="W372" s="27" t="s">
        <v>1846</v>
      </c>
      <c r="X372" s="27"/>
    </row>
    <row r="373" spans="1:24" ht="60" hidden="1" customHeight="1" x14ac:dyDescent="0.25">
      <c r="A373" s="154">
        <v>371</v>
      </c>
      <c r="B373" s="259"/>
      <c r="C373" s="240" t="s">
        <v>436</v>
      </c>
      <c r="D373" s="33" t="s">
        <v>598</v>
      </c>
      <c r="E373" s="177" t="s">
        <v>110</v>
      </c>
      <c r="F373" s="178">
        <v>2774840595</v>
      </c>
      <c r="G373" s="442" t="s">
        <v>111</v>
      </c>
      <c r="H373" s="7">
        <v>486</v>
      </c>
      <c r="I373" s="7" t="s">
        <v>560</v>
      </c>
      <c r="J373" s="66">
        <v>24.68357</v>
      </c>
      <c r="K373" s="161">
        <f>H373*J373</f>
        <v>11996.21502</v>
      </c>
      <c r="L373" s="162">
        <f>J373</f>
        <v>24.68357</v>
      </c>
      <c r="M373" s="45" t="s">
        <v>1829</v>
      </c>
      <c r="N373" s="73" t="s">
        <v>551</v>
      </c>
      <c r="O373" s="26" t="s">
        <v>1627</v>
      </c>
      <c r="P373" s="38">
        <v>44681</v>
      </c>
      <c r="Q373" s="39">
        <f t="shared" si="71"/>
        <v>11996.21502</v>
      </c>
      <c r="R373" s="151">
        <f t="shared" si="72"/>
        <v>13195.836522</v>
      </c>
      <c r="S373" s="275"/>
      <c r="T373" s="239" t="s">
        <v>2093</v>
      </c>
      <c r="U373" s="4">
        <v>4</v>
      </c>
      <c r="V373" s="32"/>
      <c r="W373" s="27" t="s">
        <v>1846</v>
      </c>
      <c r="X373" s="27"/>
    </row>
    <row r="374" spans="1:24" ht="60" hidden="1" customHeight="1" x14ac:dyDescent="0.25">
      <c r="A374" s="154">
        <v>372</v>
      </c>
      <c r="B374" s="259"/>
      <c r="C374" s="240" t="s">
        <v>1628</v>
      </c>
      <c r="D374" s="33" t="s">
        <v>1629</v>
      </c>
      <c r="E374" s="177" t="s">
        <v>19</v>
      </c>
      <c r="F374" s="178" t="s">
        <v>82</v>
      </c>
      <c r="G374" s="347" t="s">
        <v>83</v>
      </c>
      <c r="H374" s="7">
        <v>280</v>
      </c>
      <c r="I374" s="7" t="s">
        <v>560</v>
      </c>
      <c r="J374" s="66">
        <v>19.59714</v>
      </c>
      <c r="K374" s="161">
        <f t="shared" si="69"/>
        <v>5487.1992</v>
      </c>
      <c r="L374" s="162">
        <f t="shared" si="70"/>
        <v>19.59714</v>
      </c>
      <c r="M374" s="45" t="s">
        <v>1829</v>
      </c>
      <c r="N374" s="73" t="s">
        <v>551</v>
      </c>
      <c r="O374" s="26" t="s">
        <v>1630</v>
      </c>
      <c r="P374" s="38">
        <v>44926</v>
      </c>
      <c r="Q374" s="39">
        <f t="shared" si="71"/>
        <v>5487.1992</v>
      </c>
      <c r="R374" s="151">
        <f t="shared" si="72"/>
        <v>6035.9191200000005</v>
      </c>
      <c r="S374" s="275"/>
      <c r="T374" s="239" t="s">
        <v>2087</v>
      </c>
      <c r="U374" s="4">
        <v>11</v>
      </c>
      <c r="V374" s="32"/>
      <c r="W374" s="27" t="s">
        <v>1846</v>
      </c>
      <c r="X374" s="27"/>
    </row>
    <row r="375" spans="1:24" ht="60" hidden="1" customHeight="1" x14ac:dyDescent="0.25">
      <c r="A375" s="154">
        <v>373</v>
      </c>
      <c r="B375" s="259"/>
      <c r="C375" s="238" t="s">
        <v>1634</v>
      </c>
      <c r="D375" s="33" t="s">
        <v>1631</v>
      </c>
      <c r="E375" s="177" t="s">
        <v>284</v>
      </c>
      <c r="F375" s="178" t="s">
        <v>285</v>
      </c>
      <c r="G375" s="347" t="s">
        <v>286</v>
      </c>
      <c r="H375" s="7">
        <v>18</v>
      </c>
      <c r="I375" s="7" t="s">
        <v>251</v>
      </c>
      <c r="J375" s="66">
        <v>4.7</v>
      </c>
      <c r="K375" s="161">
        <f t="shared" si="69"/>
        <v>84.600000000000009</v>
      </c>
      <c r="L375" s="162">
        <f t="shared" si="70"/>
        <v>4.7</v>
      </c>
      <c r="M375" s="45" t="s">
        <v>1829</v>
      </c>
      <c r="N375" s="73" t="s">
        <v>1040</v>
      </c>
      <c r="O375" s="26" t="s">
        <v>1632</v>
      </c>
      <c r="P375" s="38">
        <v>44651</v>
      </c>
      <c r="Q375" s="39">
        <v>114.6</v>
      </c>
      <c r="R375" s="151">
        <f t="shared" si="72"/>
        <v>126.06</v>
      </c>
      <c r="S375" s="275"/>
      <c r="T375" s="151" t="s">
        <v>1049</v>
      </c>
      <c r="U375" s="4" t="s">
        <v>1633</v>
      </c>
      <c r="V375" s="32"/>
      <c r="W375" s="27" t="s">
        <v>1846</v>
      </c>
      <c r="X375" s="27"/>
    </row>
    <row r="376" spans="1:24" ht="60" hidden="1" customHeight="1" x14ac:dyDescent="0.25">
      <c r="A376" s="154">
        <v>374</v>
      </c>
      <c r="B376" s="259"/>
      <c r="C376" s="240" t="s">
        <v>1635</v>
      </c>
      <c r="D376" s="33" t="s">
        <v>953</v>
      </c>
      <c r="E376" s="177" t="s">
        <v>1324</v>
      </c>
      <c r="F376" s="178" t="s">
        <v>1325</v>
      </c>
      <c r="G376" s="347" t="s">
        <v>1326</v>
      </c>
      <c r="H376" s="7">
        <v>180</v>
      </c>
      <c r="I376" s="7" t="s">
        <v>560</v>
      </c>
      <c r="J376" s="66">
        <v>9.8800000000000008</v>
      </c>
      <c r="K376" s="161">
        <f t="shared" si="69"/>
        <v>1778.4</v>
      </c>
      <c r="L376" s="162">
        <f t="shared" si="70"/>
        <v>9.8800000000000008</v>
      </c>
      <c r="M376" s="45" t="s">
        <v>1829</v>
      </c>
      <c r="N376" s="73" t="s">
        <v>1040</v>
      </c>
      <c r="O376" s="26" t="s">
        <v>1636</v>
      </c>
      <c r="P376" s="38">
        <v>44926</v>
      </c>
      <c r="Q376" s="39">
        <f t="shared" si="71"/>
        <v>1778.4</v>
      </c>
      <c r="R376" s="151">
        <f t="shared" si="72"/>
        <v>1956.2400000000002</v>
      </c>
      <c r="S376" s="275"/>
      <c r="T376" s="239" t="s">
        <v>2087</v>
      </c>
      <c r="U376" s="4">
        <v>12</v>
      </c>
      <c r="V376" s="32"/>
      <c r="W376" s="27" t="s">
        <v>1846</v>
      </c>
      <c r="X376" s="27"/>
    </row>
    <row r="377" spans="1:24" ht="60" hidden="1" customHeight="1" x14ac:dyDescent="0.25">
      <c r="A377" s="154">
        <v>375</v>
      </c>
      <c r="B377" s="259"/>
      <c r="C377" s="238" t="s">
        <v>1637</v>
      </c>
      <c r="D377" s="33" t="s">
        <v>1638</v>
      </c>
      <c r="E377" s="177" t="s">
        <v>1303</v>
      </c>
      <c r="F377" s="178" t="s">
        <v>1307</v>
      </c>
      <c r="G377" s="460" t="s">
        <v>1804</v>
      </c>
      <c r="H377" s="7">
        <v>7200</v>
      </c>
      <c r="I377" s="7" t="s">
        <v>560</v>
      </c>
      <c r="J377" s="66">
        <v>0.11336</v>
      </c>
      <c r="K377" s="161">
        <f t="shared" si="69"/>
        <v>816.19200000000001</v>
      </c>
      <c r="L377" s="162">
        <f t="shared" si="70"/>
        <v>0.11336</v>
      </c>
      <c r="M377" s="45" t="s">
        <v>1829</v>
      </c>
      <c r="N377" s="73" t="s">
        <v>1040</v>
      </c>
      <c r="O377" s="26" t="s">
        <v>1639</v>
      </c>
      <c r="P377" s="38">
        <v>44926</v>
      </c>
      <c r="Q377" s="39">
        <f t="shared" si="71"/>
        <v>816.19200000000001</v>
      </c>
      <c r="R377" s="151">
        <f t="shared" si="72"/>
        <v>897.81119999999999</v>
      </c>
      <c r="S377" s="275">
        <v>471.39</v>
      </c>
      <c r="T377" s="151"/>
      <c r="U377" s="4">
        <v>11</v>
      </c>
      <c r="V377" s="32"/>
      <c r="W377" s="27" t="s">
        <v>1846</v>
      </c>
      <c r="X377" s="27"/>
    </row>
    <row r="378" spans="1:24" ht="123.75" hidden="1" customHeight="1" x14ac:dyDescent="0.25">
      <c r="A378" s="154">
        <v>376</v>
      </c>
      <c r="B378" s="259"/>
      <c r="C378" s="238" t="s">
        <v>1640</v>
      </c>
      <c r="D378" s="33" t="s">
        <v>1641</v>
      </c>
      <c r="E378" s="177" t="s">
        <v>1642</v>
      </c>
      <c r="F378" s="178" t="s">
        <v>1672</v>
      </c>
      <c r="G378" s="347" t="s">
        <v>1673</v>
      </c>
      <c r="H378" s="7" t="s">
        <v>1644</v>
      </c>
      <c r="I378" s="7" t="s">
        <v>560</v>
      </c>
      <c r="J378" s="66" t="s">
        <v>1643</v>
      </c>
      <c r="K378" s="161">
        <v>171.84</v>
      </c>
      <c r="L378" s="162" t="str">
        <f t="shared" si="70"/>
        <v>12,24
10,82
6,51
9,68</v>
      </c>
      <c r="M378" s="45" t="s">
        <v>1829</v>
      </c>
      <c r="N378" s="73" t="s">
        <v>551</v>
      </c>
      <c r="O378" s="26" t="s">
        <v>1645</v>
      </c>
      <c r="P378" s="38">
        <v>44926</v>
      </c>
      <c r="Q378" s="39">
        <f t="shared" si="71"/>
        <v>171.84</v>
      </c>
      <c r="R378" s="151">
        <f t="shared" si="72"/>
        <v>189.024</v>
      </c>
      <c r="S378" s="275"/>
      <c r="T378" s="151" t="s">
        <v>2497</v>
      </c>
      <c r="U378" s="4">
        <v>12</v>
      </c>
      <c r="V378" s="32"/>
      <c r="W378" s="27" t="s">
        <v>1846</v>
      </c>
      <c r="X378" s="27"/>
    </row>
    <row r="379" spans="1:24" ht="60" hidden="1" customHeight="1" x14ac:dyDescent="0.25">
      <c r="A379" s="154">
        <v>377</v>
      </c>
      <c r="B379" s="259"/>
      <c r="C379" s="238" t="s">
        <v>1646</v>
      </c>
      <c r="D379" s="152" t="s">
        <v>611</v>
      </c>
      <c r="E379" s="177" t="s">
        <v>364</v>
      </c>
      <c r="F379" s="178" t="s">
        <v>365</v>
      </c>
      <c r="G379" s="347" t="s">
        <v>366</v>
      </c>
      <c r="H379" s="7">
        <v>160</v>
      </c>
      <c r="I379" s="7" t="s">
        <v>560</v>
      </c>
      <c r="J379" s="66">
        <v>386.84</v>
      </c>
      <c r="K379" s="161">
        <f t="shared" si="69"/>
        <v>61894.399999999994</v>
      </c>
      <c r="L379" s="162">
        <f t="shared" si="70"/>
        <v>386.84</v>
      </c>
      <c r="M379" s="45" t="s">
        <v>1829</v>
      </c>
      <c r="N379" s="73" t="s">
        <v>551</v>
      </c>
      <c r="O379" s="26" t="s">
        <v>1647</v>
      </c>
      <c r="P379" s="38">
        <v>45291</v>
      </c>
      <c r="Q379" s="39">
        <f t="shared" si="71"/>
        <v>61894.399999999994</v>
      </c>
      <c r="R379" s="151">
        <f t="shared" si="72"/>
        <v>68083.839999999997</v>
      </c>
      <c r="S379" s="275" t="s">
        <v>2397</v>
      </c>
      <c r="T379" s="151"/>
      <c r="U379" s="4">
        <v>11</v>
      </c>
      <c r="V379" s="32" t="s">
        <v>152</v>
      </c>
      <c r="W379" s="27" t="s">
        <v>1846</v>
      </c>
      <c r="X379" s="27"/>
    </row>
    <row r="380" spans="1:24" ht="60" hidden="1" customHeight="1" x14ac:dyDescent="0.25">
      <c r="A380" s="154">
        <v>378</v>
      </c>
      <c r="B380" s="259"/>
      <c r="C380" s="238" t="s">
        <v>1648</v>
      </c>
      <c r="D380" s="33" t="s">
        <v>935</v>
      </c>
      <c r="E380" s="177" t="s">
        <v>271</v>
      </c>
      <c r="F380" s="178" t="s">
        <v>272</v>
      </c>
      <c r="G380" s="347" t="s">
        <v>273</v>
      </c>
      <c r="H380" s="7">
        <v>15000</v>
      </c>
      <c r="I380" s="7" t="s">
        <v>560</v>
      </c>
      <c r="J380" s="66">
        <v>1</v>
      </c>
      <c r="K380" s="161">
        <f t="shared" si="69"/>
        <v>15000</v>
      </c>
      <c r="L380" s="162">
        <f t="shared" si="70"/>
        <v>1</v>
      </c>
      <c r="M380" s="45" t="s">
        <v>1829</v>
      </c>
      <c r="N380" s="73" t="s">
        <v>1040</v>
      </c>
      <c r="O380" s="26" t="s">
        <v>1649</v>
      </c>
      <c r="P380" s="38">
        <v>44926</v>
      </c>
      <c r="Q380" s="39">
        <f t="shared" si="71"/>
        <v>15000</v>
      </c>
      <c r="R380" s="151">
        <f t="shared" si="72"/>
        <v>16500</v>
      </c>
      <c r="S380" s="275">
        <v>0</v>
      </c>
      <c r="T380" s="151" t="s">
        <v>1650</v>
      </c>
      <c r="U380" s="4">
        <v>12</v>
      </c>
      <c r="V380" s="32"/>
      <c r="W380" s="27" t="s">
        <v>1846</v>
      </c>
      <c r="X380" s="27"/>
    </row>
    <row r="381" spans="1:24" ht="60" hidden="1" customHeight="1" x14ac:dyDescent="0.25">
      <c r="A381" s="154">
        <v>379</v>
      </c>
      <c r="B381" s="259"/>
      <c r="C381" s="240" t="s">
        <v>1651</v>
      </c>
      <c r="D381" s="33" t="s">
        <v>1652</v>
      </c>
      <c r="E381" s="177" t="s">
        <v>546</v>
      </c>
      <c r="F381" s="178" t="s">
        <v>556</v>
      </c>
      <c r="G381" s="347" t="s">
        <v>557</v>
      </c>
      <c r="H381" s="7" t="s">
        <v>1653</v>
      </c>
      <c r="I381" s="7" t="s">
        <v>560</v>
      </c>
      <c r="J381" s="66">
        <v>1.625</v>
      </c>
      <c r="K381" s="161">
        <v>2762.5</v>
      </c>
      <c r="L381" s="162">
        <f t="shared" si="70"/>
        <v>1.625</v>
      </c>
      <c r="M381" s="45" t="s">
        <v>1829</v>
      </c>
      <c r="N381" s="73" t="s">
        <v>551</v>
      </c>
      <c r="O381" s="26" t="s">
        <v>1654</v>
      </c>
      <c r="P381" s="38">
        <v>44926</v>
      </c>
      <c r="Q381" s="39">
        <f t="shared" si="71"/>
        <v>2762.5</v>
      </c>
      <c r="R381" s="151">
        <f t="shared" si="72"/>
        <v>3038.75</v>
      </c>
      <c r="S381" s="275"/>
      <c r="T381" s="239" t="s">
        <v>2087</v>
      </c>
      <c r="U381" s="4">
        <v>12</v>
      </c>
      <c r="V381" s="32"/>
      <c r="W381" s="27" t="s">
        <v>1846</v>
      </c>
      <c r="X381" s="27"/>
    </row>
    <row r="382" spans="1:24" ht="60" hidden="1" customHeight="1" x14ac:dyDescent="0.25">
      <c r="A382" s="154">
        <v>380</v>
      </c>
      <c r="B382" s="259"/>
      <c r="C382" s="240" t="s">
        <v>1655</v>
      </c>
      <c r="D382" s="33" t="s">
        <v>1656</v>
      </c>
      <c r="E382" s="177" t="s">
        <v>721</v>
      </c>
      <c r="F382" s="178" t="s">
        <v>770</v>
      </c>
      <c r="G382" s="347" t="s">
        <v>771</v>
      </c>
      <c r="H382" s="7" t="s">
        <v>308</v>
      </c>
      <c r="I382" s="7" t="s">
        <v>560</v>
      </c>
      <c r="J382" s="66" t="s">
        <v>1657</v>
      </c>
      <c r="K382" s="161">
        <v>58691.38</v>
      </c>
      <c r="L382" s="162" t="str">
        <f t="shared" si="70"/>
        <v>€ 733,64225
€ 2.200,92675</v>
      </c>
      <c r="M382" s="45" t="s">
        <v>1829</v>
      </c>
      <c r="N382" s="73" t="s">
        <v>551</v>
      </c>
      <c r="O382" s="26" t="s">
        <v>1658</v>
      </c>
      <c r="P382" s="38">
        <v>44926</v>
      </c>
      <c r="Q382" s="39">
        <f t="shared" si="71"/>
        <v>58691.38</v>
      </c>
      <c r="R382" s="151">
        <f t="shared" si="72"/>
        <v>64560.517999999996</v>
      </c>
      <c r="S382" s="275"/>
      <c r="T382" s="239" t="s">
        <v>2118</v>
      </c>
      <c r="U382" s="4">
        <v>11</v>
      </c>
      <c r="V382" s="32"/>
      <c r="W382" s="27" t="s">
        <v>1846</v>
      </c>
      <c r="X382" s="27"/>
    </row>
    <row r="383" spans="1:24" ht="67.5" hidden="1" customHeight="1" x14ac:dyDescent="0.25">
      <c r="A383" s="154">
        <v>381</v>
      </c>
      <c r="B383" s="259"/>
      <c r="C383" s="238" t="s">
        <v>2988</v>
      </c>
      <c r="D383" s="33" t="s">
        <v>1659</v>
      </c>
      <c r="E383" s="177" t="s">
        <v>1449</v>
      </c>
      <c r="F383" s="178" t="s">
        <v>1464</v>
      </c>
      <c r="G383" s="347" t="s">
        <v>1465</v>
      </c>
      <c r="H383" s="7">
        <v>6000</v>
      </c>
      <c r="I383" s="7" t="s">
        <v>560</v>
      </c>
      <c r="J383" s="66">
        <v>0.65798999999999996</v>
      </c>
      <c r="K383" s="161">
        <f t="shared" si="69"/>
        <v>3947.9399999999996</v>
      </c>
      <c r="L383" s="162">
        <f t="shared" si="70"/>
        <v>0.65798999999999996</v>
      </c>
      <c r="M383" s="45" t="s">
        <v>1829</v>
      </c>
      <c r="N383" s="73" t="s">
        <v>551</v>
      </c>
      <c r="O383" s="26" t="s">
        <v>1660</v>
      </c>
      <c r="P383" s="38">
        <v>44926</v>
      </c>
      <c r="Q383" s="39">
        <f t="shared" si="71"/>
        <v>3947.9399999999996</v>
      </c>
      <c r="R383" s="151">
        <f t="shared" si="72"/>
        <v>4342.7339999999995</v>
      </c>
      <c r="S383" s="275">
        <v>2998.32</v>
      </c>
      <c r="T383" s="151"/>
      <c r="U383" s="4">
        <v>11</v>
      </c>
      <c r="V383" s="32"/>
      <c r="W383" s="27" t="s">
        <v>1846</v>
      </c>
      <c r="X383" s="27"/>
    </row>
    <row r="384" spans="1:24" ht="60" hidden="1" customHeight="1" x14ac:dyDescent="0.25">
      <c r="A384" s="154">
        <v>382</v>
      </c>
      <c r="B384" s="259"/>
      <c r="C384" s="238" t="s">
        <v>2989</v>
      </c>
      <c r="D384" s="33" t="s">
        <v>1659</v>
      </c>
      <c r="E384" s="177" t="s">
        <v>1449</v>
      </c>
      <c r="F384" s="178" t="s">
        <v>1464</v>
      </c>
      <c r="G384" s="347" t="s">
        <v>1465</v>
      </c>
      <c r="H384" s="7">
        <v>14400</v>
      </c>
      <c r="I384" s="7" t="s">
        <v>560</v>
      </c>
      <c r="J384" s="66">
        <v>1.4081699999999999</v>
      </c>
      <c r="K384" s="161">
        <f t="shared" si="69"/>
        <v>20277.647999999997</v>
      </c>
      <c r="L384" s="162">
        <f t="shared" si="70"/>
        <v>1.4081699999999999</v>
      </c>
      <c r="M384" s="45" t="s">
        <v>1829</v>
      </c>
      <c r="N384" s="73" t="s">
        <v>551</v>
      </c>
      <c r="O384" s="26" t="s">
        <v>1661</v>
      </c>
      <c r="P384" s="38">
        <v>44926</v>
      </c>
      <c r="Q384" s="39">
        <f t="shared" si="71"/>
        <v>20277.647999999997</v>
      </c>
      <c r="R384" s="151">
        <f t="shared" si="72"/>
        <v>22305.412799999998</v>
      </c>
      <c r="S384" s="275">
        <v>13496.21</v>
      </c>
      <c r="T384" s="151"/>
      <c r="U384" s="4">
        <v>11</v>
      </c>
      <c r="V384" s="32"/>
      <c r="W384" s="27" t="s">
        <v>1846</v>
      </c>
      <c r="X384" s="27"/>
    </row>
    <row r="385" spans="1:24" ht="60" hidden="1" customHeight="1" x14ac:dyDescent="0.25">
      <c r="A385" s="154">
        <v>383</v>
      </c>
      <c r="B385" s="259"/>
      <c r="C385" s="238" t="s">
        <v>2990</v>
      </c>
      <c r="D385" s="33" t="s">
        <v>1659</v>
      </c>
      <c r="E385" s="177" t="s">
        <v>1449</v>
      </c>
      <c r="F385" s="178" t="s">
        <v>1464</v>
      </c>
      <c r="G385" s="347" t="s">
        <v>1465</v>
      </c>
      <c r="H385" s="7">
        <v>2700</v>
      </c>
      <c r="I385" s="7" t="s">
        <v>560</v>
      </c>
      <c r="J385" s="66">
        <v>6.5342399999999996</v>
      </c>
      <c r="K385" s="161">
        <f t="shared" si="69"/>
        <v>17642.448</v>
      </c>
      <c r="L385" s="162">
        <f t="shared" si="70"/>
        <v>6.5342399999999996</v>
      </c>
      <c r="M385" s="45" t="s">
        <v>1829</v>
      </c>
      <c r="N385" s="73" t="s">
        <v>551</v>
      </c>
      <c r="O385" s="26" t="s">
        <v>1662</v>
      </c>
      <c r="P385" s="38">
        <v>44926</v>
      </c>
      <c r="Q385" s="39">
        <f t="shared" si="71"/>
        <v>17642.448</v>
      </c>
      <c r="R385" s="151">
        <f t="shared" si="72"/>
        <v>19406.692800000001</v>
      </c>
      <c r="S385" s="275">
        <v>18383.62</v>
      </c>
      <c r="T385" s="151"/>
      <c r="U385" s="4">
        <v>11</v>
      </c>
      <c r="V385" s="32"/>
      <c r="W385" s="27" t="s">
        <v>1846</v>
      </c>
      <c r="X385" s="27"/>
    </row>
    <row r="386" spans="1:24" ht="60" hidden="1" customHeight="1" x14ac:dyDescent="0.25">
      <c r="A386" s="154">
        <v>384</v>
      </c>
      <c r="B386" s="259"/>
      <c r="C386" s="238" t="s">
        <v>2991</v>
      </c>
      <c r="D386" s="33" t="s">
        <v>1659</v>
      </c>
      <c r="E386" s="177" t="s">
        <v>1449</v>
      </c>
      <c r="F386" s="178" t="s">
        <v>1464</v>
      </c>
      <c r="G386" s="347" t="s">
        <v>1465</v>
      </c>
      <c r="H386" s="7">
        <v>4500</v>
      </c>
      <c r="I386" s="7" t="s">
        <v>560</v>
      </c>
      <c r="J386" s="66">
        <v>4.2245400000000002</v>
      </c>
      <c r="K386" s="161">
        <f t="shared" si="69"/>
        <v>19010.43</v>
      </c>
      <c r="L386" s="162">
        <f t="shared" si="70"/>
        <v>4.2245400000000002</v>
      </c>
      <c r="M386" s="45" t="s">
        <v>1829</v>
      </c>
      <c r="N386" s="73" t="s">
        <v>551</v>
      </c>
      <c r="O386" s="26" t="s">
        <v>1663</v>
      </c>
      <c r="P386" s="38">
        <v>44926</v>
      </c>
      <c r="Q386" s="39">
        <f t="shared" si="71"/>
        <v>19010.43</v>
      </c>
      <c r="R386" s="151">
        <f t="shared" si="72"/>
        <v>20911.473000000002</v>
      </c>
      <c r="S386" s="275">
        <v>17142.07</v>
      </c>
      <c r="T386" s="151"/>
      <c r="U386" s="4">
        <v>11</v>
      </c>
      <c r="V386" s="32"/>
      <c r="W386" s="27" t="s">
        <v>1846</v>
      </c>
      <c r="X386" s="27"/>
    </row>
    <row r="387" spans="1:24" ht="60" hidden="1" customHeight="1" x14ac:dyDescent="0.25">
      <c r="A387" s="154">
        <v>385</v>
      </c>
      <c r="B387" s="259"/>
      <c r="C387" s="238" t="s">
        <v>1664</v>
      </c>
      <c r="D387" s="33"/>
      <c r="E387" s="177" t="s">
        <v>284</v>
      </c>
      <c r="F387" s="178" t="s">
        <v>285</v>
      </c>
      <c r="G387" s="347" t="s">
        <v>286</v>
      </c>
      <c r="H387" s="7">
        <v>30</v>
      </c>
      <c r="I387" s="7" t="s">
        <v>560</v>
      </c>
      <c r="J387" s="66">
        <v>609.6</v>
      </c>
      <c r="K387" s="161">
        <f t="shared" si="69"/>
        <v>18288</v>
      </c>
      <c r="L387" s="162">
        <f t="shared" si="70"/>
        <v>609.6</v>
      </c>
      <c r="M387" s="45" t="s">
        <v>1829</v>
      </c>
      <c r="N387" s="73" t="s">
        <v>551</v>
      </c>
      <c r="O387" s="26" t="s">
        <v>1665</v>
      </c>
      <c r="P387" s="38">
        <v>44804</v>
      </c>
      <c r="Q387" s="39">
        <f t="shared" si="71"/>
        <v>18288</v>
      </c>
      <c r="R387" s="151">
        <f t="shared" si="72"/>
        <v>20116.8</v>
      </c>
      <c r="S387" s="275"/>
      <c r="T387" s="151"/>
      <c r="U387" s="4">
        <v>6</v>
      </c>
      <c r="V387" s="32"/>
      <c r="W387" s="27" t="s">
        <v>1846</v>
      </c>
      <c r="X387" s="27"/>
    </row>
    <row r="388" spans="1:24" ht="60" hidden="1" customHeight="1" x14ac:dyDescent="0.25">
      <c r="A388" s="154">
        <v>386</v>
      </c>
      <c r="B388" s="259"/>
      <c r="C388" s="240" t="s">
        <v>1666</v>
      </c>
      <c r="D388" s="33" t="s">
        <v>1667</v>
      </c>
      <c r="E388" s="177" t="s">
        <v>14</v>
      </c>
      <c r="F388" s="178" t="s">
        <v>78</v>
      </c>
      <c r="G388" s="347" t="s">
        <v>79</v>
      </c>
      <c r="H388" s="7">
        <v>72</v>
      </c>
      <c r="I388" s="7" t="s">
        <v>560</v>
      </c>
      <c r="J388" s="66">
        <v>51.737499999999997</v>
      </c>
      <c r="K388" s="161">
        <f t="shared" ref="K388:K395" si="73">H388*J388</f>
        <v>3725.1</v>
      </c>
      <c r="L388" s="162">
        <f t="shared" ref="L388:L396" si="74">J388</f>
        <v>51.737499999999997</v>
      </c>
      <c r="M388" s="45" t="s">
        <v>1829</v>
      </c>
      <c r="N388" s="73" t="s">
        <v>551</v>
      </c>
      <c r="O388" s="26" t="s">
        <v>1668</v>
      </c>
      <c r="P388" s="38">
        <v>44957</v>
      </c>
      <c r="Q388" s="39">
        <f t="shared" ref="Q388:Q395" si="75">K388</f>
        <v>3725.1</v>
      </c>
      <c r="R388" s="151">
        <f t="shared" ref="R388:R399" si="76">(Q388*0.1)+Q388</f>
        <v>4097.6099999999997</v>
      </c>
      <c r="S388" s="275"/>
      <c r="T388" s="239" t="s">
        <v>2087</v>
      </c>
      <c r="U388" s="4">
        <v>12</v>
      </c>
      <c r="V388" s="32"/>
      <c r="W388" s="27" t="s">
        <v>1846</v>
      </c>
      <c r="X388" s="27"/>
    </row>
    <row r="389" spans="1:24" ht="60" hidden="1" customHeight="1" x14ac:dyDescent="0.25">
      <c r="A389" s="154">
        <v>387</v>
      </c>
      <c r="B389" s="259"/>
      <c r="C389" s="238" t="s">
        <v>1669</v>
      </c>
      <c r="D389" s="33"/>
      <c r="E389" s="177" t="s">
        <v>110</v>
      </c>
      <c r="F389" s="178">
        <v>2774840595</v>
      </c>
      <c r="G389" s="442" t="s">
        <v>111</v>
      </c>
      <c r="H389" s="7">
        <v>75</v>
      </c>
      <c r="I389" s="7" t="s">
        <v>560</v>
      </c>
      <c r="J389" s="66">
        <v>1.01515</v>
      </c>
      <c r="K389" s="161">
        <f t="shared" si="73"/>
        <v>76.136250000000004</v>
      </c>
      <c r="L389" s="162">
        <f t="shared" si="74"/>
        <v>1.01515</v>
      </c>
      <c r="M389" s="45" t="s">
        <v>1829</v>
      </c>
      <c r="N389" s="73" t="s">
        <v>551</v>
      </c>
      <c r="O389" s="26" t="s">
        <v>1670</v>
      </c>
      <c r="P389" s="38">
        <v>44926</v>
      </c>
      <c r="Q389" s="39">
        <f t="shared" si="75"/>
        <v>76.136250000000004</v>
      </c>
      <c r="R389" s="151">
        <f t="shared" si="76"/>
        <v>83.749875000000003</v>
      </c>
      <c r="S389" s="275">
        <v>53.6</v>
      </c>
      <c r="T389" s="151" t="s">
        <v>885</v>
      </c>
      <c r="U389" s="4">
        <v>10</v>
      </c>
      <c r="V389" s="32"/>
      <c r="W389" s="27" t="s">
        <v>1846</v>
      </c>
      <c r="X389" s="27"/>
    </row>
    <row r="390" spans="1:24" ht="60" hidden="1" customHeight="1" x14ac:dyDescent="0.25">
      <c r="A390" s="154">
        <v>388</v>
      </c>
      <c r="B390" s="259"/>
      <c r="C390" s="240" t="s">
        <v>2119</v>
      </c>
      <c r="D390" s="33" t="s">
        <v>520</v>
      </c>
      <c r="E390" s="177" t="s">
        <v>19</v>
      </c>
      <c r="F390" s="178" t="s">
        <v>82</v>
      </c>
      <c r="G390" s="347" t="s">
        <v>83</v>
      </c>
      <c r="H390" s="7">
        <v>3360</v>
      </c>
      <c r="I390" s="7" t="s">
        <v>560</v>
      </c>
      <c r="J390" s="66">
        <v>30.093209999999999</v>
      </c>
      <c r="K390" s="161">
        <f t="shared" si="73"/>
        <v>101113.1856</v>
      </c>
      <c r="L390" s="162">
        <f t="shared" si="74"/>
        <v>30.093209999999999</v>
      </c>
      <c r="M390" s="45" t="s">
        <v>1829</v>
      </c>
      <c r="N390" s="73" t="s">
        <v>551</v>
      </c>
      <c r="O390" s="176" t="s">
        <v>1671</v>
      </c>
      <c r="P390" s="38">
        <v>44926</v>
      </c>
      <c r="Q390" s="39">
        <f>K390</f>
        <v>101113.1856</v>
      </c>
      <c r="R390" s="151">
        <f t="shared" si="76"/>
        <v>111224.50416</v>
      </c>
      <c r="S390" s="275"/>
      <c r="T390" s="239" t="s">
        <v>2087</v>
      </c>
      <c r="U390" s="4">
        <v>11</v>
      </c>
      <c r="V390" s="32"/>
      <c r="W390" s="27" t="s">
        <v>1846</v>
      </c>
      <c r="X390" s="27"/>
    </row>
    <row r="391" spans="1:24" ht="60" hidden="1" customHeight="1" x14ac:dyDescent="0.25">
      <c r="A391" s="159">
        <v>389</v>
      </c>
      <c r="B391" s="259"/>
      <c r="C391" s="238" t="s">
        <v>1676</v>
      </c>
      <c r="D391" s="33" t="s">
        <v>1677</v>
      </c>
      <c r="E391" s="177" t="s">
        <v>1679</v>
      </c>
      <c r="F391" s="178" t="s">
        <v>1681</v>
      </c>
      <c r="G391" s="347" t="s">
        <v>1680</v>
      </c>
      <c r="H391" s="7">
        <v>57</v>
      </c>
      <c r="I391" s="7" t="s">
        <v>560</v>
      </c>
      <c r="J391" s="44">
        <v>1259.71</v>
      </c>
      <c r="K391" s="65">
        <f t="shared" si="73"/>
        <v>71803.47</v>
      </c>
      <c r="L391" s="130">
        <f t="shared" si="74"/>
        <v>1259.71</v>
      </c>
      <c r="M391" s="170" t="s">
        <v>1810</v>
      </c>
      <c r="N391" s="73" t="s">
        <v>551</v>
      </c>
      <c r="O391" s="26" t="s">
        <v>1682</v>
      </c>
      <c r="P391" s="38">
        <v>45077</v>
      </c>
      <c r="Q391" s="39">
        <f t="shared" si="75"/>
        <v>71803.47</v>
      </c>
      <c r="R391" s="151">
        <f t="shared" si="76"/>
        <v>78983.816999999995</v>
      </c>
      <c r="S391" s="275"/>
      <c r="T391" s="151" t="s">
        <v>1684</v>
      </c>
      <c r="U391" s="4">
        <v>15</v>
      </c>
      <c r="V391" s="32" t="s">
        <v>152</v>
      </c>
      <c r="W391" s="27" t="s">
        <v>1843</v>
      </c>
      <c r="X391" s="27"/>
    </row>
    <row r="392" spans="1:24" ht="60" hidden="1" customHeight="1" x14ac:dyDescent="0.25">
      <c r="A392" s="159">
        <v>390</v>
      </c>
      <c r="B392" s="259"/>
      <c r="C392" s="238" t="s">
        <v>1678</v>
      </c>
      <c r="D392" s="33" t="s">
        <v>1677</v>
      </c>
      <c r="E392" s="177" t="s">
        <v>1679</v>
      </c>
      <c r="F392" s="178" t="s">
        <v>1681</v>
      </c>
      <c r="G392" s="347" t="s">
        <v>1680</v>
      </c>
      <c r="H392" s="7">
        <v>70</v>
      </c>
      <c r="I392" s="7" t="s">
        <v>560</v>
      </c>
      <c r="J392" s="44">
        <v>334.83</v>
      </c>
      <c r="K392" s="65">
        <f t="shared" si="73"/>
        <v>23438.1</v>
      </c>
      <c r="L392" s="130">
        <f t="shared" si="74"/>
        <v>334.83</v>
      </c>
      <c r="M392" s="170" t="s">
        <v>1810</v>
      </c>
      <c r="N392" s="73" t="s">
        <v>551</v>
      </c>
      <c r="O392" s="26" t="s">
        <v>1683</v>
      </c>
      <c r="P392" s="38">
        <v>45077</v>
      </c>
      <c r="Q392" s="39">
        <f t="shared" si="75"/>
        <v>23438.1</v>
      </c>
      <c r="R392" s="151">
        <f t="shared" si="76"/>
        <v>25781.91</v>
      </c>
      <c r="S392" s="275"/>
      <c r="T392" s="155" t="s">
        <v>1684</v>
      </c>
      <c r="U392" s="4">
        <v>15</v>
      </c>
      <c r="V392" s="32"/>
      <c r="W392" s="27" t="s">
        <v>1843</v>
      </c>
      <c r="X392" s="27"/>
    </row>
    <row r="393" spans="1:24" ht="60" hidden="1" customHeight="1" x14ac:dyDescent="0.25">
      <c r="A393" s="159">
        <v>391</v>
      </c>
      <c r="B393" s="259"/>
      <c r="C393" s="240" t="s">
        <v>411</v>
      </c>
      <c r="D393" s="33" t="s">
        <v>613</v>
      </c>
      <c r="E393" s="177" t="s">
        <v>412</v>
      </c>
      <c r="F393" s="178" t="s">
        <v>413</v>
      </c>
      <c r="G393" s="347" t="s">
        <v>414</v>
      </c>
      <c r="H393" s="7" t="s">
        <v>1685</v>
      </c>
      <c r="I393" s="7" t="s">
        <v>560</v>
      </c>
      <c r="J393" s="44">
        <v>21.5</v>
      </c>
      <c r="K393" s="65">
        <f>(920+920)*J393</f>
        <v>39560</v>
      </c>
      <c r="L393" s="130">
        <f>J393</f>
        <v>21.5</v>
      </c>
      <c r="M393" s="45" t="s">
        <v>1829</v>
      </c>
      <c r="N393" s="73" t="s">
        <v>551</v>
      </c>
      <c r="O393" s="26" t="s">
        <v>1686</v>
      </c>
      <c r="P393" s="38">
        <v>44926</v>
      </c>
      <c r="Q393" s="39">
        <f t="shared" si="75"/>
        <v>39560</v>
      </c>
      <c r="R393" s="151">
        <f t="shared" si="76"/>
        <v>43516</v>
      </c>
      <c r="S393" s="275"/>
      <c r="T393" s="239" t="s">
        <v>2087</v>
      </c>
      <c r="U393" s="4">
        <v>9</v>
      </c>
      <c r="V393" s="32"/>
      <c r="W393" s="27" t="s">
        <v>1843</v>
      </c>
      <c r="X393" s="27"/>
    </row>
    <row r="394" spans="1:24" ht="60" hidden="1" customHeight="1" x14ac:dyDescent="0.25">
      <c r="A394" s="159">
        <v>392</v>
      </c>
      <c r="B394" s="259"/>
      <c r="C394" s="238" t="s">
        <v>1691</v>
      </c>
      <c r="D394" s="33" t="s">
        <v>1692</v>
      </c>
      <c r="E394" s="177" t="s">
        <v>941</v>
      </c>
      <c r="F394" s="178" t="s">
        <v>942</v>
      </c>
      <c r="G394" s="347" t="s">
        <v>943</v>
      </c>
      <c r="H394" s="7">
        <v>6000</v>
      </c>
      <c r="I394" s="7" t="s">
        <v>560</v>
      </c>
      <c r="J394" s="44">
        <v>0.33257999999999999</v>
      </c>
      <c r="K394" s="65">
        <f t="shared" si="73"/>
        <v>1995.48</v>
      </c>
      <c r="L394" s="130">
        <f t="shared" si="74"/>
        <v>0.33257999999999999</v>
      </c>
      <c r="M394" s="45" t="s">
        <v>1829</v>
      </c>
      <c r="N394" s="73" t="s">
        <v>551</v>
      </c>
      <c r="O394" s="26" t="s">
        <v>1693</v>
      </c>
      <c r="P394" s="38">
        <v>45077</v>
      </c>
      <c r="Q394" s="39">
        <f t="shared" si="75"/>
        <v>1995.48</v>
      </c>
      <c r="R394" s="151">
        <f t="shared" si="76"/>
        <v>2195.0280000000002</v>
      </c>
      <c r="S394" s="275"/>
      <c r="T394" s="151"/>
      <c r="U394" s="4">
        <v>15</v>
      </c>
      <c r="V394" s="32"/>
      <c r="W394" s="27" t="s">
        <v>1843</v>
      </c>
      <c r="X394" s="27"/>
    </row>
    <row r="395" spans="1:24" ht="60" hidden="1" customHeight="1" x14ac:dyDescent="0.25">
      <c r="A395" s="159">
        <v>393</v>
      </c>
      <c r="B395" s="259"/>
      <c r="C395" s="240" t="s">
        <v>824</v>
      </c>
      <c r="D395" s="33" t="s">
        <v>825</v>
      </c>
      <c r="E395" s="177" t="s">
        <v>826</v>
      </c>
      <c r="F395" s="178" t="s">
        <v>1080</v>
      </c>
      <c r="G395" s="347" t="s">
        <v>1081</v>
      </c>
      <c r="H395" s="7">
        <v>30</v>
      </c>
      <c r="I395" s="7" t="s">
        <v>560</v>
      </c>
      <c r="J395" s="44">
        <v>627</v>
      </c>
      <c r="K395" s="65">
        <f t="shared" si="73"/>
        <v>18810</v>
      </c>
      <c r="L395" s="130">
        <f t="shared" si="74"/>
        <v>627</v>
      </c>
      <c r="M395" s="45" t="s">
        <v>1829</v>
      </c>
      <c r="N395" s="73" t="s">
        <v>1695</v>
      </c>
      <c r="O395" s="26" t="s">
        <v>1696</v>
      </c>
      <c r="P395" s="38">
        <v>44926</v>
      </c>
      <c r="Q395" s="39">
        <f t="shared" si="75"/>
        <v>18810</v>
      </c>
      <c r="R395" s="163">
        <f t="shared" si="76"/>
        <v>20691</v>
      </c>
      <c r="S395" s="275"/>
      <c r="T395" s="239" t="s">
        <v>2087</v>
      </c>
      <c r="U395" s="4">
        <v>12</v>
      </c>
      <c r="V395" s="32"/>
      <c r="W395" s="27" t="s">
        <v>1843</v>
      </c>
      <c r="X395" s="27"/>
    </row>
    <row r="396" spans="1:24" ht="60" hidden="1" customHeight="1" x14ac:dyDescent="0.25">
      <c r="A396" s="159">
        <v>394</v>
      </c>
      <c r="B396" s="259"/>
      <c r="C396" s="240" t="s">
        <v>1697</v>
      </c>
      <c r="D396" s="33" t="s">
        <v>1698</v>
      </c>
      <c r="E396" s="177" t="s">
        <v>1699</v>
      </c>
      <c r="F396" s="178" t="s">
        <v>1700</v>
      </c>
      <c r="G396" s="347" t="s">
        <v>1701</v>
      </c>
      <c r="H396" s="7"/>
      <c r="I396" s="7" t="s">
        <v>560</v>
      </c>
      <c r="J396" s="44">
        <v>39000</v>
      </c>
      <c r="K396" s="65"/>
      <c r="L396" s="130">
        <f t="shared" si="74"/>
        <v>39000</v>
      </c>
      <c r="M396" s="45" t="s">
        <v>1829</v>
      </c>
      <c r="N396" s="73" t="s">
        <v>551</v>
      </c>
      <c r="O396" s="26" t="s">
        <v>1702</v>
      </c>
      <c r="P396" s="38">
        <v>44681</v>
      </c>
      <c r="Q396" s="39">
        <f>L396</f>
        <v>39000</v>
      </c>
      <c r="R396" s="163">
        <f t="shared" si="76"/>
        <v>42900</v>
      </c>
      <c r="S396" s="275"/>
      <c r="T396" s="239" t="s">
        <v>2120</v>
      </c>
      <c r="U396" s="4">
        <v>2</v>
      </c>
      <c r="V396" s="32"/>
      <c r="W396" s="27" t="s">
        <v>1843</v>
      </c>
      <c r="X396" s="27"/>
    </row>
    <row r="397" spans="1:24" ht="60" hidden="1" customHeight="1" x14ac:dyDescent="0.25">
      <c r="A397" s="159">
        <v>395</v>
      </c>
      <c r="B397" s="259"/>
      <c r="C397" s="238" t="s">
        <v>1704</v>
      </c>
      <c r="D397" s="33" t="s">
        <v>1705</v>
      </c>
      <c r="E397" s="182" t="s">
        <v>920</v>
      </c>
      <c r="F397" s="178" t="str">
        <f t="shared" ref="F397:G397" si="77">F61</f>
        <v>02457060032</v>
      </c>
      <c r="G397" s="347" t="str">
        <f t="shared" si="77"/>
        <v>ottopharma@legalmail.it</v>
      </c>
      <c r="H397" s="9">
        <v>1000</v>
      </c>
      <c r="I397" s="7" t="s">
        <v>560</v>
      </c>
      <c r="J397" s="44">
        <v>0.55800000000000005</v>
      </c>
      <c r="K397" s="65">
        <v>558</v>
      </c>
      <c r="L397" s="44">
        <v>0.55800000000000005</v>
      </c>
      <c r="M397" s="45" t="s">
        <v>1829</v>
      </c>
      <c r="N397" s="73" t="s">
        <v>1040</v>
      </c>
      <c r="O397" s="26" t="s">
        <v>1706</v>
      </c>
      <c r="P397" s="38">
        <v>44926</v>
      </c>
      <c r="Q397" s="65">
        <v>618</v>
      </c>
      <c r="R397" s="164">
        <f t="shared" si="76"/>
        <v>679.8</v>
      </c>
      <c r="S397" s="275">
        <v>629.70000000000005</v>
      </c>
      <c r="T397" s="164" t="s">
        <v>1707</v>
      </c>
      <c r="U397" s="4">
        <v>9</v>
      </c>
      <c r="V397" s="32"/>
      <c r="W397" s="27" t="s">
        <v>1843</v>
      </c>
      <c r="X397" s="27"/>
    </row>
    <row r="398" spans="1:24" ht="60" hidden="1" customHeight="1" x14ac:dyDescent="0.25">
      <c r="A398" s="159">
        <v>396</v>
      </c>
      <c r="B398" s="259"/>
      <c r="C398" s="238" t="s">
        <v>1708</v>
      </c>
      <c r="D398" s="33" t="s">
        <v>1709</v>
      </c>
      <c r="E398" s="177" t="s">
        <v>1710</v>
      </c>
      <c r="F398" s="178" t="s">
        <v>1711</v>
      </c>
      <c r="G398" s="414" t="s">
        <v>1712</v>
      </c>
      <c r="H398" s="7">
        <v>14</v>
      </c>
      <c r="I398" s="7" t="s">
        <v>560</v>
      </c>
      <c r="J398" s="44">
        <v>31.5</v>
      </c>
      <c r="K398" s="65">
        <f>H398*J398</f>
        <v>441</v>
      </c>
      <c r="L398" s="130">
        <f>J398</f>
        <v>31.5</v>
      </c>
      <c r="M398" s="40" t="s">
        <v>1715</v>
      </c>
      <c r="N398" s="73" t="s">
        <v>1040</v>
      </c>
      <c r="O398" s="26" t="s">
        <v>1716</v>
      </c>
      <c r="P398" s="38">
        <v>44926</v>
      </c>
      <c r="Q398" s="39">
        <f>K398</f>
        <v>441</v>
      </c>
      <c r="R398" s="165">
        <f>(Q398*0.1)+Q398</f>
        <v>485.1</v>
      </c>
      <c r="S398" s="275">
        <v>0</v>
      </c>
      <c r="T398" s="163" t="s">
        <v>1717</v>
      </c>
      <c r="U398" s="4">
        <v>9</v>
      </c>
      <c r="V398" s="32"/>
      <c r="W398" s="27" t="s">
        <v>1843</v>
      </c>
      <c r="X398" s="27"/>
    </row>
    <row r="399" spans="1:24" ht="121.5" hidden="1" customHeight="1" x14ac:dyDescent="0.25">
      <c r="A399" s="159">
        <v>397</v>
      </c>
      <c r="B399" s="259"/>
      <c r="C399" s="238" t="s">
        <v>1720</v>
      </c>
      <c r="D399" s="33" t="s">
        <v>1719</v>
      </c>
      <c r="E399" s="177" t="s">
        <v>200</v>
      </c>
      <c r="F399" s="178" t="s">
        <v>199</v>
      </c>
      <c r="G399" s="347" t="s">
        <v>100</v>
      </c>
      <c r="H399" s="7" t="s">
        <v>1721</v>
      </c>
      <c r="I399" s="7" t="s">
        <v>560</v>
      </c>
      <c r="J399" s="44">
        <v>1E-4</v>
      </c>
      <c r="K399" s="65">
        <f>(560+2240+2240)*J399</f>
        <v>0.504</v>
      </c>
      <c r="L399" s="130">
        <f t="shared" ref="L399:L403" si="78">J399</f>
        <v>1E-4</v>
      </c>
      <c r="M399" s="45" t="s">
        <v>1829</v>
      </c>
      <c r="N399" s="73" t="s">
        <v>551</v>
      </c>
      <c r="O399" s="26" t="s">
        <v>1718</v>
      </c>
      <c r="P399" s="38">
        <v>44926</v>
      </c>
      <c r="Q399" s="168">
        <f>K399</f>
        <v>0.504</v>
      </c>
      <c r="R399" s="166">
        <f t="shared" si="76"/>
        <v>0.5544</v>
      </c>
      <c r="S399" s="275">
        <v>0.36</v>
      </c>
      <c r="T399" s="163"/>
      <c r="U399" s="4">
        <v>9</v>
      </c>
      <c r="V399" s="32"/>
      <c r="W399" s="27" t="s">
        <v>1843</v>
      </c>
      <c r="X399" s="27"/>
    </row>
    <row r="400" spans="1:24" ht="60" hidden="1" customHeight="1" x14ac:dyDescent="0.25">
      <c r="A400" s="159">
        <v>398</v>
      </c>
      <c r="B400" s="259"/>
      <c r="C400" s="238" t="s">
        <v>1722</v>
      </c>
      <c r="D400" s="33" t="s">
        <v>1723</v>
      </c>
      <c r="E400" s="182" t="s">
        <v>920</v>
      </c>
      <c r="F400" s="178" t="s">
        <v>288</v>
      </c>
      <c r="G400" s="347" t="s">
        <v>289</v>
      </c>
      <c r="H400" s="7">
        <v>2880</v>
      </c>
      <c r="I400" s="7" t="s">
        <v>251</v>
      </c>
      <c r="J400" s="44">
        <v>0.43325000000000002</v>
      </c>
      <c r="K400" s="65">
        <f t="shared" ref="K400:K403" si="79">H400*J400</f>
        <v>1247.76</v>
      </c>
      <c r="L400" s="130">
        <f t="shared" si="78"/>
        <v>0.43325000000000002</v>
      </c>
      <c r="M400" s="45" t="s">
        <v>1829</v>
      </c>
      <c r="N400" s="73" t="s">
        <v>1040</v>
      </c>
      <c r="O400" s="26" t="s">
        <v>1724</v>
      </c>
      <c r="P400" s="38">
        <v>44681</v>
      </c>
      <c r="Q400" s="39">
        <v>1262.76</v>
      </c>
      <c r="R400" s="167">
        <f>(Q400*0.1)+Q400</f>
        <v>1389.0360000000001</v>
      </c>
      <c r="S400" s="275"/>
      <c r="T400" s="167" t="s">
        <v>1725</v>
      </c>
      <c r="U400" s="4" t="s">
        <v>1633</v>
      </c>
      <c r="V400" s="32"/>
      <c r="W400" s="27" t="s">
        <v>1843</v>
      </c>
      <c r="X400" s="27"/>
    </row>
    <row r="401" spans="1:24" ht="60" hidden="1" customHeight="1" x14ac:dyDescent="0.25">
      <c r="A401" s="159">
        <v>399</v>
      </c>
      <c r="B401" s="259"/>
      <c r="C401" s="240" t="s">
        <v>385</v>
      </c>
      <c r="D401" s="33" t="s">
        <v>573</v>
      </c>
      <c r="E401" s="177" t="s">
        <v>394</v>
      </c>
      <c r="F401" s="178" t="s">
        <v>395</v>
      </c>
      <c r="G401" s="347" t="s">
        <v>396</v>
      </c>
      <c r="H401" s="7">
        <v>300</v>
      </c>
      <c r="I401" s="7" t="s">
        <v>560</v>
      </c>
      <c r="J401" s="44">
        <v>60.168329999999997</v>
      </c>
      <c r="K401" s="65">
        <f t="shared" si="79"/>
        <v>18050.499</v>
      </c>
      <c r="L401" s="130">
        <f t="shared" si="78"/>
        <v>60.168329999999997</v>
      </c>
      <c r="M401" s="45" t="s">
        <v>1829</v>
      </c>
      <c r="N401" s="73" t="s">
        <v>551</v>
      </c>
      <c r="O401" s="26" t="s">
        <v>1728</v>
      </c>
      <c r="P401" s="38">
        <v>44926</v>
      </c>
      <c r="Q401" s="39">
        <f>K401</f>
        <v>18050.499</v>
      </c>
      <c r="R401" s="163">
        <f>(Q401*0.1)+Q401</f>
        <v>19855.548900000002</v>
      </c>
      <c r="S401" s="275"/>
      <c r="T401" s="239" t="s">
        <v>2087</v>
      </c>
      <c r="U401" s="4">
        <v>9</v>
      </c>
      <c r="V401" s="32"/>
      <c r="W401" s="27" t="s">
        <v>1843</v>
      </c>
      <c r="X401" s="27"/>
    </row>
    <row r="402" spans="1:24" ht="60" hidden="1" customHeight="1" x14ac:dyDescent="0.25">
      <c r="A402" s="159">
        <v>400</v>
      </c>
      <c r="B402" s="259"/>
      <c r="C402" s="240" t="s">
        <v>1731</v>
      </c>
      <c r="D402" s="33" t="s">
        <v>1732</v>
      </c>
      <c r="E402" s="177" t="s">
        <v>315</v>
      </c>
      <c r="F402" s="178" t="s">
        <v>774</v>
      </c>
      <c r="G402" s="347" t="s">
        <v>351</v>
      </c>
      <c r="H402" s="7">
        <v>672</v>
      </c>
      <c r="I402" s="7" t="s">
        <v>560</v>
      </c>
      <c r="J402" s="44">
        <v>56.680259999999997</v>
      </c>
      <c r="K402" s="65">
        <f t="shared" si="79"/>
        <v>38089.134719999995</v>
      </c>
      <c r="L402" s="130">
        <f t="shared" si="78"/>
        <v>56.680259999999997</v>
      </c>
      <c r="M402" s="170" t="s">
        <v>1730</v>
      </c>
      <c r="N402" s="73" t="s">
        <v>551</v>
      </c>
      <c r="O402" s="26" t="s">
        <v>1729</v>
      </c>
      <c r="P402" s="38">
        <v>44926</v>
      </c>
      <c r="Q402" s="39">
        <f>K402</f>
        <v>38089.134719999995</v>
      </c>
      <c r="R402" s="169">
        <f>(Q402*0.1)+Q402</f>
        <v>41898.048191999995</v>
      </c>
      <c r="S402" s="275"/>
      <c r="T402" s="239" t="s">
        <v>2096</v>
      </c>
      <c r="U402" s="4">
        <v>9</v>
      </c>
      <c r="V402" s="32"/>
      <c r="W402" s="27" t="s">
        <v>1843</v>
      </c>
      <c r="X402" s="27"/>
    </row>
    <row r="403" spans="1:24" ht="60" hidden="1" customHeight="1" x14ac:dyDescent="0.25">
      <c r="A403" s="159">
        <v>401</v>
      </c>
      <c r="B403" s="259"/>
      <c r="C403" s="240" t="s">
        <v>1733</v>
      </c>
      <c r="D403" s="33" t="s">
        <v>1735</v>
      </c>
      <c r="E403" s="177" t="s">
        <v>1244</v>
      </c>
      <c r="F403" s="178" t="s">
        <v>1245</v>
      </c>
      <c r="G403" s="347" t="s">
        <v>1246</v>
      </c>
      <c r="H403" s="7">
        <v>4000</v>
      </c>
      <c r="I403" s="7" t="s">
        <v>560</v>
      </c>
      <c r="J403" s="44">
        <v>0.61633000000000004</v>
      </c>
      <c r="K403" s="65">
        <f t="shared" si="79"/>
        <v>2465.3200000000002</v>
      </c>
      <c r="L403" s="130">
        <f t="shared" si="78"/>
        <v>0.61633000000000004</v>
      </c>
      <c r="M403" s="45" t="s">
        <v>1829</v>
      </c>
      <c r="N403" s="73" t="s">
        <v>551</v>
      </c>
      <c r="O403" s="26" t="s">
        <v>1736</v>
      </c>
      <c r="P403" s="38">
        <v>44926</v>
      </c>
      <c r="Q403" s="39">
        <f>K403</f>
        <v>2465.3200000000002</v>
      </c>
      <c r="R403" s="163">
        <f>(Q403*0.1)+Q403</f>
        <v>2711.8520000000003</v>
      </c>
      <c r="S403" s="275"/>
      <c r="T403" s="239" t="s">
        <v>2121</v>
      </c>
      <c r="U403" s="4">
        <v>2</v>
      </c>
      <c r="V403" s="32"/>
      <c r="W403" s="27" t="s">
        <v>1843</v>
      </c>
      <c r="X403" s="27"/>
    </row>
    <row r="404" spans="1:24" ht="60" hidden="1" customHeight="1" x14ac:dyDescent="0.25">
      <c r="A404" s="159">
        <v>402</v>
      </c>
      <c r="B404" s="259"/>
      <c r="C404" s="240" t="s">
        <v>1734</v>
      </c>
      <c r="D404" s="33" t="s">
        <v>1735</v>
      </c>
      <c r="E404" s="177" t="s">
        <v>1244</v>
      </c>
      <c r="F404" s="178" t="s">
        <v>1245</v>
      </c>
      <c r="G404" s="347" t="s">
        <v>1246</v>
      </c>
      <c r="H404" s="7">
        <v>12000</v>
      </c>
      <c r="I404" s="7" t="s">
        <v>560</v>
      </c>
      <c r="J404" s="44">
        <v>0.86946999999999997</v>
      </c>
      <c r="K404" s="65">
        <f t="shared" ref="K404:K412" si="80">H404*J404</f>
        <v>10433.64</v>
      </c>
      <c r="L404" s="130">
        <f t="shared" ref="L404:L412" si="81">J404</f>
        <v>0.86946999999999997</v>
      </c>
      <c r="M404" s="45" t="s">
        <v>1829</v>
      </c>
      <c r="N404" s="73" t="s">
        <v>551</v>
      </c>
      <c r="O404" s="26" t="s">
        <v>1737</v>
      </c>
      <c r="P404" s="38">
        <v>44926</v>
      </c>
      <c r="Q404" s="39">
        <f>K404</f>
        <v>10433.64</v>
      </c>
      <c r="R404" s="171">
        <f>(Q404*0.1)+Q404</f>
        <v>11477.003999999999</v>
      </c>
      <c r="S404" s="275"/>
      <c r="T404" s="239" t="s">
        <v>2121</v>
      </c>
      <c r="U404" s="4">
        <v>2</v>
      </c>
      <c r="V404" s="32"/>
      <c r="W404" s="27" t="s">
        <v>1843</v>
      </c>
      <c r="X404" s="27"/>
    </row>
    <row r="405" spans="1:24" ht="60" hidden="1" customHeight="1" x14ac:dyDescent="0.25">
      <c r="A405" s="159">
        <v>403</v>
      </c>
      <c r="B405" s="259"/>
      <c r="C405" s="238" t="s">
        <v>1747</v>
      </c>
      <c r="D405" s="33" t="s">
        <v>1738</v>
      </c>
      <c r="E405" s="177" t="s">
        <v>206</v>
      </c>
      <c r="F405" s="178" t="s">
        <v>207</v>
      </c>
      <c r="G405" s="347" t="s">
        <v>208</v>
      </c>
      <c r="H405" s="7" t="s">
        <v>1739</v>
      </c>
      <c r="I405" s="7" t="s">
        <v>560</v>
      </c>
      <c r="J405" s="44" t="s">
        <v>1740</v>
      </c>
      <c r="K405" s="65">
        <v>6</v>
      </c>
      <c r="L405" s="130" t="str">
        <f t="shared" si="81"/>
        <v>€ 0,00001
€ 0,00001</v>
      </c>
      <c r="M405" s="45" t="s">
        <v>1829</v>
      </c>
      <c r="N405" s="73" t="s">
        <v>551</v>
      </c>
      <c r="O405" s="26" t="s">
        <v>1741</v>
      </c>
      <c r="P405" s="38">
        <v>44926</v>
      </c>
      <c r="Q405" s="39">
        <v>6</v>
      </c>
      <c r="R405" s="171">
        <f>((Q405/100)*4+Q405)</f>
        <v>6.24</v>
      </c>
      <c r="S405" s="275">
        <v>6.31</v>
      </c>
      <c r="T405" s="171"/>
      <c r="U405" s="4">
        <v>9</v>
      </c>
      <c r="V405" s="32"/>
      <c r="W405" s="27" t="s">
        <v>1843</v>
      </c>
      <c r="X405" s="27"/>
    </row>
    <row r="406" spans="1:24" ht="60" hidden="1" customHeight="1" x14ac:dyDescent="0.25">
      <c r="A406" s="159">
        <v>404</v>
      </c>
      <c r="B406" s="259"/>
      <c r="C406" s="238" t="s">
        <v>1746</v>
      </c>
      <c r="D406" s="33" t="s">
        <v>1742</v>
      </c>
      <c r="E406" s="34" t="s">
        <v>3036</v>
      </c>
      <c r="F406" s="178" t="s">
        <v>555</v>
      </c>
      <c r="G406" s="347" t="s">
        <v>554</v>
      </c>
      <c r="H406" s="7" t="s">
        <v>1743</v>
      </c>
      <c r="I406" s="7" t="s">
        <v>560</v>
      </c>
      <c r="J406" s="44" t="s">
        <v>1744</v>
      </c>
      <c r="K406" s="65">
        <v>5417.28</v>
      </c>
      <c r="L406" s="130" t="str">
        <f t="shared" si="81"/>
        <v>€ 21,78
€ 53,46</v>
      </c>
      <c r="M406" s="45" t="s">
        <v>1829</v>
      </c>
      <c r="N406" s="73" t="s">
        <v>551</v>
      </c>
      <c r="O406" s="26" t="s">
        <v>1745</v>
      </c>
      <c r="P406" s="38">
        <v>44926</v>
      </c>
      <c r="Q406" s="39">
        <v>5417.28</v>
      </c>
      <c r="R406" s="171">
        <f>((Q406/100)*4+Q406)</f>
        <v>5633.9712</v>
      </c>
      <c r="S406" s="275">
        <v>4253.6400000000003</v>
      </c>
      <c r="T406" s="171"/>
      <c r="U406" s="4">
        <v>10</v>
      </c>
      <c r="V406" s="32"/>
      <c r="W406" s="27" t="s">
        <v>1843</v>
      </c>
      <c r="X406" s="27"/>
    </row>
    <row r="407" spans="1:24" ht="60" hidden="1" customHeight="1" x14ac:dyDescent="0.25">
      <c r="A407" s="159">
        <v>405</v>
      </c>
      <c r="B407" s="259"/>
      <c r="C407" s="238" t="s">
        <v>1748</v>
      </c>
      <c r="D407" s="33" t="s">
        <v>1749</v>
      </c>
      <c r="E407" s="177" t="str">
        <f t="shared" ref="E407:G407" si="82">E329</f>
        <v>TAKEDA ITALIA SPA</v>
      </c>
      <c r="F407" s="178" t="str">
        <f t="shared" si="82"/>
        <v>00696360155</v>
      </c>
      <c r="G407" s="347" t="str">
        <f t="shared" si="82"/>
        <v>takeda_italia_rm@pec.it</v>
      </c>
      <c r="H407" s="7" t="s">
        <v>1750</v>
      </c>
      <c r="I407" s="7" t="s">
        <v>560</v>
      </c>
      <c r="J407" s="44" t="s">
        <v>1751</v>
      </c>
      <c r="K407" s="65">
        <v>35698.800000000003</v>
      </c>
      <c r="L407" s="130" t="str">
        <f t="shared" si="81"/>
        <v>€ 78,42
€ 2020,88</v>
      </c>
      <c r="M407" s="45" t="s">
        <v>1829</v>
      </c>
      <c r="N407" s="73" t="s">
        <v>551</v>
      </c>
      <c r="O407" s="26" t="s">
        <v>1752</v>
      </c>
      <c r="P407" s="38">
        <v>44957</v>
      </c>
      <c r="Q407" s="39">
        <v>35698.800000000003</v>
      </c>
      <c r="R407" s="171">
        <v>39268.68</v>
      </c>
      <c r="S407" s="275"/>
      <c r="T407" s="171"/>
      <c r="U407" s="4">
        <v>10</v>
      </c>
      <c r="V407" s="32"/>
      <c r="W407" s="27" t="s">
        <v>1843</v>
      </c>
      <c r="X407" s="27"/>
    </row>
    <row r="408" spans="1:24" ht="60" hidden="1" customHeight="1" x14ac:dyDescent="0.25">
      <c r="A408" s="159">
        <v>406</v>
      </c>
      <c r="B408" s="259"/>
      <c r="C408" s="238" t="s">
        <v>1753</v>
      </c>
      <c r="D408" s="33" t="s">
        <v>1754</v>
      </c>
      <c r="E408" s="177" t="s">
        <v>200</v>
      </c>
      <c r="F408" s="178" t="s">
        <v>199</v>
      </c>
      <c r="G408" s="347" t="s">
        <v>100</v>
      </c>
      <c r="H408" s="7">
        <v>2800</v>
      </c>
      <c r="I408" s="7" t="s">
        <v>560</v>
      </c>
      <c r="J408" s="44">
        <v>31.021609999999999</v>
      </c>
      <c r="K408" s="65">
        <f t="shared" si="80"/>
        <v>86860.508000000002</v>
      </c>
      <c r="L408" s="130">
        <f t="shared" si="81"/>
        <v>31.021609999999999</v>
      </c>
      <c r="M408" s="170" t="s">
        <v>1755</v>
      </c>
      <c r="N408" s="73" t="s">
        <v>551</v>
      </c>
      <c r="O408" s="31" t="s">
        <v>1756</v>
      </c>
      <c r="P408" s="38">
        <v>45077</v>
      </c>
      <c r="Q408" s="39">
        <f>K408</f>
        <v>86860.508000000002</v>
      </c>
      <c r="R408" s="172">
        <v>39268.68</v>
      </c>
      <c r="S408" s="275"/>
      <c r="T408" s="172" t="s">
        <v>1684</v>
      </c>
      <c r="U408" s="4">
        <v>15</v>
      </c>
      <c r="V408" s="32" t="s">
        <v>1052</v>
      </c>
      <c r="W408" s="27" t="s">
        <v>1843</v>
      </c>
      <c r="X408" s="27"/>
    </row>
    <row r="409" spans="1:24" ht="60" hidden="1" customHeight="1" x14ac:dyDescent="0.25">
      <c r="A409" s="159">
        <v>407</v>
      </c>
      <c r="B409" s="259"/>
      <c r="C409" s="238" t="s">
        <v>1757</v>
      </c>
      <c r="D409" s="33" t="s">
        <v>1758</v>
      </c>
      <c r="E409" s="177" t="s">
        <v>1812</v>
      </c>
      <c r="F409" s="178" t="s">
        <v>1813</v>
      </c>
      <c r="G409" s="347"/>
      <c r="H409" s="7">
        <v>1</v>
      </c>
      <c r="I409" s="7" t="s">
        <v>560</v>
      </c>
      <c r="J409" s="44">
        <v>8280</v>
      </c>
      <c r="K409" s="65">
        <f t="shared" si="80"/>
        <v>8280</v>
      </c>
      <c r="L409" s="130">
        <f t="shared" si="81"/>
        <v>8280</v>
      </c>
      <c r="M409" s="45" t="s">
        <v>1829</v>
      </c>
      <c r="N409" s="73" t="s">
        <v>551</v>
      </c>
      <c r="O409" s="26" t="s">
        <v>1759</v>
      </c>
      <c r="P409" s="38">
        <v>44926</v>
      </c>
      <c r="Q409" s="39">
        <f t="shared" ref="Q409:Q412" si="83">K409</f>
        <v>8280</v>
      </c>
      <c r="R409" s="173">
        <f>(Q409*0.1)+Q409</f>
        <v>9108</v>
      </c>
      <c r="S409" s="275">
        <v>0</v>
      </c>
      <c r="T409" s="171" t="s">
        <v>1760</v>
      </c>
      <c r="U409" s="4">
        <v>9</v>
      </c>
      <c r="V409" s="32"/>
      <c r="W409" s="27" t="s">
        <v>1843</v>
      </c>
      <c r="X409" s="27"/>
    </row>
    <row r="410" spans="1:24" ht="60" hidden="1" customHeight="1" x14ac:dyDescent="0.25">
      <c r="A410" s="159">
        <v>408</v>
      </c>
      <c r="B410" s="259"/>
      <c r="C410" s="240" t="s">
        <v>1761</v>
      </c>
      <c r="D410" s="33" t="s">
        <v>1762</v>
      </c>
      <c r="E410" s="177" t="s">
        <v>110</v>
      </c>
      <c r="F410" s="178" t="s">
        <v>1768</v>
      </c>
      <c r="G410" s="442" t="s">
        <v>111</v>
      </c>
      <c r="H410" s="7">
        <v>40</v>
      </c>
      <c r="I410" s="7" t="s">
        <v>560</v>
      </c>
      <c r="J410" s="44">
        <v>30.440909999999999</v>
      </c>
      <c r="K410" s="65">
        <f t="shared" si="80"/>
        <v>1217.6363999999999</v>
      </c>
      <c r="L410" s="130">
        <f t="shared" si="81"/>
        <v>30.440909999999999</v>
      </c>
      <c r="M410" s="45" t="s">
        <v>1829</v>
      </c>
      <c r="N410" s="73" t="s">
        <v>551</v>
      </c>
      <c r="O410" s="26" t="s">
        <v>1763</v>
      </c>
      <c r="P410" s="38">
        <v>44926</v>
      </c>
      <c r="Q410" s="39">
        <f t="shared" si="83"/>
        <v>1217.6363999999999</v>
      </c>
      <c r="R410" s="173">
        <f t="shared" ref="R410:R412" si="84">(Q410*0.1)+Q410</f>
        <v>1339.4000399999998</v>
      </c>
      <c r="S410" s="275"/>
      <c r="T410" s="239" t="s">
        <v>2087</v>
      </c>
      <c r="U410" s="4">
        <v>9</v>
      </c>
      <c r="V410" s="32"/>
      <c r="W410" s="27" t="s">
        <v>1843</v>
      </c>
      <c r="X410" s="27"/>
    </row>
    <row r="411" spans="1:24" ht="60" hidden="1" customHeight="1" x14ac:dyDescent="0.25">
      <c r="A411" s="159">
        <v>409</v>
      </c>
      <c r="B411" s="259"/>
      <c r="C411" s="238" t="s">
        <v>1764</v>
      </c>
      <c r="D411" s="33" t="s">
        <v>1765</v>
      </c>
      <c r="E411" s="177" t="s">
        <v>1389</v>
      </c>
      <c r="F411" s="178" t="s">
        <v>1390</v>
      </c>
      <c r="G411" s="347" t="s">
        <v>1766</v>
      </c>
      <c r="H411" s="7">
        <v>3000</v>
      </c>
      <c r="I411" s="7" t="s">
        <v>560</v>
      </c>
      <c r="J411" s="44">
        <v>0.77500000000000002</v>
      </c>
      <c r="K411" s="65">
        <f t="shared" si="80"/>
        <v>2325</v>
      </c>
      <c r="L411" s="130">
        <f t="shared" si="81"/>
        <v>0.77500000000000002</v>
      </c>
      <c r="M411" s="45" t="s">
        <v>1829</v>
      </c>
      <c r="N411" s="73" t="s">
        <v>551</v>
      </c>
      <c r="O411" s="26" t="s">
        <v>1767</v>
      </c>
      <c r="P411" s="38">
        <v>44985</v>
      </c>
      <c r="Q411" s="39">
        <f t="shared" si="83"/>
        <v>2325</v>
      </c>
      <c r="R411" s="173">
        <f t="shared" si="84"/>
        <v>2557.5</v>
      </c>
      <c r="S411" s="275"/>
      <c r="T411" s="171"/>
      <c r="U411" s="4">
        <v>11</v>
      </c>
      <c r="V411" s="32"/>
      <c r="W411" s="27" t="s">
        <v>1843</v>
      </c>
      <c r="X411" s="27"/>
    </row>
    <row r="412" spans="1:24" ht="60" hidden="1" customHeight="1" x14ac:dyDescent="0.25">
      <c r="A412" s="159">
        <v>410</v>
      </c>
      <c r="B412" s="259"/>
      <c r="C412" s="238" t="s">
        <v>1769</v>
      </c>
      <c r="D412" s="33" t="s">
        <v>1770</v>
      </c>
      <c r="E412" s="177" t="s">
        <v>1771</v>
      </c>
      <c r="F412" s="178" t="s">
        <v>1772</v>
      </c>
      <c r="G412" s="347" t="s">
        <v>1773</v>
      </c>
      <c r="H412" s="7">
        <v>12</v>
      </c>
      <c r="I412" s="7" t="s">
        <v>560</v>
      </c>
      <c r="J412" s="44">
        <v>52.5</v>
      </c>
      <c r="K412" s="65">
        <f t="shared" si="80"/>
        <v>630</v>
      </c>
      <c r="L412" s="130">
        <f t="shared" si="81"/>
        <v>52.5</v>
      </c>
      <c r="M412" s="45" t="s">
        <v>1829</v>
      </c>
      <c r="N412" s="73" t="s">
        <v>551</v>
      </c>
      <c r="O412" s="26" t="s">
        <v>1774</v>
      </c>
      <c r="P412" s="38">
        <v>44926</v>
      </c>
      <c r="Q412" s="39">
        <f t="shared" si="83"/>
        <v>630</v>
      </c>
      <c r="R412" s="173">
        <f t="shared" si="84"/>
        <v>693</v>
      </c>
      <c r="S412" s="275">
        <v>462</v>
      </c>
      <c r="T412" s="171"/>
      <c r="U412" s="4">
        <v>9</v>
      </c>
      <c r="V412" s="32"/>
      <c r="W412" s="27" t="s">
        <v>1843</v>
      </c>
      <c r="X412" s="27"/>
    </row>
    <row r="413" spans="1:24" ht="60" hidden="1" customHeight="1" x14ac:dyDescent="0.25">
      <c r="A413" s="159">
        <v>411</v>
      </c>
      <c r="B413" s="259"/>
      <c r="C413" s="238" t="s">
        <v>1775</v>
      </c>
      <c r="D413" s="33" t="s">
        <v>1776</v>
      </c>
      <c r="E413" s="177" t="s">
        <v>1710</v>
      </c>
      <c r="F413" s="178" t="s">
        <v>1711</v>
      </c>
      <c r="G413" s="414" t="s">
        <v>1712</v>
      </c>
      <c r="H413" s="7">
        <v>1000</v>
      </c>
      <c r="I413" s="7" t="s">
        <v>560</v>
      </c>
      <c r="J413" s="44">
        <v>35</v>
      </c>
      <c r="K413" s="65">
        <f t="shared" ref="K413:K428" si="85">H413*J413</f>
        <v>35000</v>
      </c>
      <c r="L413" s="130">
        <f t="shared" ref="L413:L432" si="86">J413</f>
        <v>35</v>
      </c>
      <c r="M413" s="45" t="s">
        <v>1829</v>
      </c>
      <c r="N413" s="73" t="s">
        <v>551</v>
      </c>
      <c r="O413" s="26" t="s">
        <v>1777</v>
      </c>
      <c r="P413" s="38">
        <v>44926</v>
      </c>
      <c r="Q413" s="39">
        <f t="shared" ref="Q413:Q429" si="87">K413</f>
        <v>35000</v>
      </c>
      <c r="R413" s="174">
        <f t="shared" ref="R413:R441" si="88">(Q413*0.1)+Q413</f>
        <v>38500</v>
      </c>
      <c r="S413" s="275">
        <v>37345</v>
      </c>
      <c r="T413" s="174"/>
      <c r="U413" s="4">
        <v>9</v>
      </c>
      <c r="V413" s="32"/>
      <c r="W413" s="27" t="s">
        <v>1843</v>
      </c>
      <c r="X413" s="27"/>
    </row>
    <row r="414" spans="1:24" ht="60" hidden="1" customHeight="1" x14ac:dyDescent="0.25">
      <c r="A414" s="159">
        <v>412</v>
      </c>
      <c r="B414" s="259"/>
      <c r="C414" s="240" t="s">
        <v>1778</v>
      </c>
      <c r="D414" s="33" t="s">
        <v>1779</v>
      </c>
      <c r="E414" s="177" t="s">
        <v>370</v>
      </c>
      <c r="F414" s="178" t="str">
        <f t="shared" ref="F414:G414" si="89">F312</f>
        <v>02944970348</v>
      </c>
      <c r="G414" s="347" t="str">
        <f t="shared" si="89"/>
        <v>chiesiitalia@legalmail.it</v>
      </c>
      <c r="H414" s="7">
        <v>80</v>
      </c>
      <c r="I414" s="7" t="s">
        <v>560</v>
      </c>
      <c r="J414" s="44">
        <v>76.8</v>
      </c>
      <c r="K414" s="65">
        <f t="shared" si="85"/>
        <v>6144</v>
      </c>
      <c r="L414" s="130">
        <f t="shared" si="86"/>
        <v>76.8</v>
      </c>
      <c r="M414" s="45" t="s">
        <v>1829</v>
      </c>
      <c r="N414" s="73" t="s">
        <v>551</v>
      </c>
      <c r="O414" s="26" t="s">
        <v>1780</v>
      </c>
      <c r="P414" s="38">
        <v>44926</v>
      </c>
      <c r="Q414" s="39">
        <f t="shared" si="87"/>
        <v>6144</v>
      </c>
      <c r="R414" s="174">
        <f t="shared" si="88"/>
        <v>6758.4</v>
      </c>
      <c r="S414" s="275"/>
      <c r="T414" s="239" t="s">
        <v>2087</v>
      </c>
      <c r="U414" s="4">
        <v>9</v>
      </c>
      <c r="V414" s="32"/>
      <c r="W414" s="27" t="s">
        <v>1843</v>
      </c>
      <c r="X414" s="27"/>
    </row>
    <row r="415" spans="1:24" ht="60" hidden="1" customHeight="1" x14ac:dyDescent="0.25">
      <c r="A415" s="159">
        <v>413</v>
      </c>
      <c r="B415" s="259"/>
      <c r="C415" s="238" t="s">
        <v>1781</v>
      </c>
      <c r="D415" s="33" t="s">
        <v>1782</v>
      </c>
      <c r="E415" s="34" t="s">
        <v>725</v>
      </c>
      <c r="F415" s="35" t="s">
        <v>397</v>
      </c>
      <c r="G415" s="347" t="s">
        <v>772</v>
      </c>
      <c r="H415" s="7">
        <v>150</v>
      </c>
      <c r="I415" s="7" t="s">
        <v>560</v>
      </c>
      <c r="J415" s="44">
        <v>50.376600000000003</v>
      </c>
      <c r="K415" s="65">
        <f t="shared" si="85"/>
        <v>7556.4900000000007</v>
      </c>
      <c r="L415" s="130">
        <f t="shared" si="86"/>
        <v>50.376600000000003</v>
      </c>
      <c r="M415" s="45" t="s">
        <v>1829</v>
      </c>
      <c r="N415" s="73" t="s">
        <v>551</v>
      </c>
      <c r="O415" s="26" t="s">
        <v>1783</v>
      </c>
      <c r="P415" s="38">
        <v>44985</v>
      </c>
      <c r="Q415" s="39">
        <f t="shared" si="87"/>
        <v>7556.4900000000007</v>
      </c>
      <c r="R415" s="174">
        <f t="shared" si="88"/>
        <v>8312.139000000001</v>
      </c>
      <c r="S415" s="275"/>
      <c r="T415" s="174"/>
      <c r="U415" s="4">
        <v>11</v>
      </c>
      <c r="V415" s="32"/>
      <c r="W415" s="27" t="s">
        <v>1843</v>
      </c>
      <c r="X415" s="27"/>
    </row>
    <row r="416" spans="1:24" ht="60" hidden="1" customHeight="1" x14ac:dyDescent="0.25">
      <c r="A416" s="159">
        <v>414</v>
      </c>
      <c r="B416" s="259"/>
      <c r="C416" s="240" t="s">
        <v>1784</v>
      </c>
      <c r="D416" s="33" t="s">
        <v>1785</v>
      </c>
      <c r="E416" s="177" t="s">
        <v>315</v>
      </c>
      <c r="F416" s="178" t="s">
        <v>774</v>
      </c>
      <c r="G416" s="347" t="s">
        <v>351</v>
      </c>
      <c r="H416" s="7">
        <v>600</v>
      </c>
      <c r="I416" s="7" t="s">
        <v>560</v>
      </c>
      <c r="J416" s="44">
        <v>3.3329999999999999E-2</v>
      </c>
      <c r="K416" s="65">
        <f t="shared" si="85"/>
        <v>19.997999999999998</v>
      </c>
      <c r="L416" s="130">
        <f t="shared" si="86"/>
        <v>3.3329999999999999E-2</v>
      </c>
      <c r="M416" s="45" t="s">
        <v>1829</v>
      </c>
      <c r="N416" s="73" t="s">
        <v>551</v>
      </c>
      <c r="O416" s="26" t="s">
        <v>1786</v>
      </c>
      <c r="P416" s="38">
        <v>44834</v>
      </c>
      <c r="Q416" s="39">
        <f t="shared" si="87"/>
        <v>19.997999999999998</v>
      </c>
      <c r="R416" s="174">
        <f t="shared" si="88"/>
        <v>21.997799999999998</v>
      </c>
      <c r="S416" s="275"/>
      <c r="T416" s="239" t="s">
        <v>2087</v>
      </c>
      <c r="U416" s="4">
        <v>6</v>
      </c>
      <c r="V416" s="32"/>
      <c r="W416" s="27" t="s">
        <v>1843</v>
      </c>
      <c r="X416" s="27"/>
    </row>
    <row r="417" spans="1:24" ht="60" hidden="1" customHeight="1" x14ac:dyDescent="0.25">
      <c r="A417" s="159">
        <v>415</v>
      </c>
      <c r="B417" s="259"/>
      <c r="C417" s="240" t="s">
        <v>1787</v>
      </c>
      <c r="D417" s="33" t="s">
        <v>1788</v>
      </c>
      <c r="E417" s="177" t="s">
        <v>1789</v>
      </c>
      <c r="F417" s="178" t="s">
        <v>1069</v>
      </c>
      <c r="G417" s="347" t="s">
        <v>1070</v>
      </c>
      <c r="H417" s="7">
        <v>10</v>
      </c>
      <c r="I417" s="7" t="s">
        <v>251</v>
      </c>
      <c r="J417" s="44">
        <v>82.217749999999995</v>
      </c>
      <c r="K417" s="65">
        <f t="shared" si="85"/>
        <v>822.17750000000001</v>
      </c>
      <c r="L417" s="130">
        <f t="shared" si="86"/>
        <v>82.217749999999995</v>
      </c>
      <c r="M417" s="40" t="s">
        <v>1811</v>
      </c>
      <c r="N417" s="73" t="s">
        <v>551</v>
      </c>
      <c r="O417" s="26" t="s">
        <v>1790</v>
      </c>
      <c r="P417" s="38">
        <v>44681</v>
      </c>
      <c r="Q417" s="39">
        <f t="shared" si="87"/>
        <v>822.17750000000001</v>
      </c>
      <c r="R417" s="174">
        <f t="shared" si="88"/>
        <v>904.39525000000003</v>
      </c>
      <c r="S417" s="275"/>
      <c r="T417" s="239" t="s">
        <v>2122</v>
      </c>
      <c r="U417" s="4">
        <v>2</v>
      </c>
      <c r="V417" s="32"/>
      <c r="W417" s="27" t="s">
        <v>1843</v>
      </c>
      <c r="X417" s="27"/>
    </row>
    <row r="418" spans="1:24" ht="60" hidden="1" customHeight="1" x14ac:dyDescent="0.25">
      <c r="A418" s="159">
        <v>416</v>
      </c>
      <c r="B418" s="259"/>
      <c r="C418" s="238" t="s">
        <v>1791</v>
      </c>
      <c r="D418" s="33" t="s">
        <v>1793</v>
      </c>
      <c r="E418" s="177" t="s">
        <v>312</v>
      </c>
      <c r="F418" s="178" t="s">
        <v>313</v>
      </c>
      <c r="G418" s="347" t="s">
        <v>2645</v>
      </c>
      <c r="H418" s="7">
        <v>6</v>
      </c>
      <c r="I418" s="7" t="s">
        <v>373</v>
      </c>
      <c r="J418" s="44">
        <v>87.685000000000002</v>
      </c>
      <c r="K418" s="65">
        <f t="shared" si="85"/>
        <v>526.11</v>
      </c>
      <c r="L418" s="130">
        <f t="shared" si="86"/>
        <v>87.685000000000002</v>
      </c>
      <c r="M418" s="40" t="s">
        <v>1811</v>
      </c>
      <c r="N418" s="73" t="s">
        <v>551</v>
      </c>
      <c r="O418" s="26" t="s">
        <v>1792</v>
      </c>
      <c r="P418" s="38">
        <v>44681</v>
      </c>
      <c r="Q418" s="39">
        <f t="shared" si="87"/>
        <v>526.11</v>
      </c>
      <c r="R418" s="174">
        <f t="shared" si="88"/>
        <v>578.721</v>
      </c>
      <c r="S418" s="275"/>
      <c r="T418" s="174" t="s">
        <v>1794</v>
      </c>
      <c r="U418" s="4">
        <v>2</v>
      </c>
      <c r="V418" s="32"/>
      <c r="W418" s="27" t="s">
        <v>1843</v>
      </c>
      <c r="X418" s="27"/>
    </row>
    <row r="419" spans="1:24" ht="60" hidden="1" customHeight="1" x14ac:dyDescent="0.25">
      <c r="A419" s="159">
        <v>417</v>
      </c>
      <c r="B419" s="259"/>
      <c r="C419" s="238" t="s">
        <v>1795</v>
      </c>
      <c r="D419" s="175" t="s">
        <v>1796</v>
      </c>
      <c r="E419" s="177" t="s">
        <v>1797</v>
      </c>
      <c r="F419" s="178" t="s">
        <v>1798</v>
      </c>
      <c r="G419" s="347" t="s">
        <v>1799</v>
      </c>
      <c r="H419" s="7">
        <v>500</v>
      </c>
      <c r="I419" s="7" t="s">
        <v>560</v>
      </c>
      <c r="J419" s="44">
        <v>3.9</v>
      </c>
      <c r="K419" s="65">
        <f t="shared" si="85"/>
        <v>1950</v>
      </c>
      <c r="L419" s="130">
        <f t="shared" si="86"/>
        <v>3.9</v>
      </c>
      <c r="M419" s="45" t="s">
        <v>1829</v>
      </c>
      <c r="N419" s="73" t="str">
        <f>$N$400</f>
        <v>AFFIDAMENTO DIRETTO PREVIA RICHIESTA PREVENTIVI</v>
      </c>
      <c r="O419" s="26" t="s">
        <v>1800</v>
      </c>
      <c r="P419" s="38">
        <v>45199</v>
      </c>
      <c r="Q419" s="39">
        <f t="shared" si="87"/>
        <v>1950</v>
      </c>
      <c r="R419" s="174">
        <f t="shared" si="88"/>
        <v>2145</v>
      </c>
      <c r="S419" s="275">
        <v>2574</v>
      </c>
      <c r="T419" s="174"/>
      <c r="U419" s="4">
        <v>9</v>
      </c>
      <c r="V419" s="32"/>
      <c r="W419" s="27" t="s">
        <v>1843</v>
      </c>
      <c r="X419" s="27"/>
    </row>
    <row r="420" spans="1:24" ht="60" hidden="1" customHeight="1" x14ac:dyDescent="0.25">
      <c r="A420" s="159">
        <v>418</v>
      </c>
      <c r="B420" s="259"/>
      <c r="C420" s="240" t="s">
        <v>1801</v>
      </c>
      <c r="D420" s="33" t="s">
        <v>1802</v>
      </c>
      <c r="E420" s="177" t="s">
        <v>10</v>
      </c>
      <c r="F420" s="178" t="s">
        <v>76</v>
      </c>
      <c r="G420" s="347" t="s">
        <v>77</v>
      </c>
      <c r="H420" s="7">
        <v>14400</v>
      </c>
      <c r="I420" s="7" t="s">
        <v>560</v>
      </c>
      <c r="J420" s="44">
        <v>18.146699999999999</v>
      </c>
      <c r="K420" s="65">
        <f t="shared" si="85"/>
        <v>261312.47999999998</v>
      </c>
      <c r="L420" s="130">
        <f t="shared" si="86"/>
        <v>18.146699999999999</v>
      </c>
      <c r="M420" s="170" t="s">
        <v>1755</v>
      </c>
      <c r="N420" s="73" t="s">
        <v>551</v>
      </c>
      <c r="O420" s="26" t="s">
        <v>1803</v>
      </c>
      <c r="P420" s="38">
        <v>45076</v>
      </c>
      <c r="Q420" s="39">
        <f t="shared" si="87"/>
        <v>261312.47999999998</v>
      </c>
      <c r="R420" s="174">
        <f t="shared" si="88"/>
        <v>287443.728</v>
      </c>
      <c r="S420" s="275"/>
      <c r="T420" s="239" t="s">
        <v>2091</v>
      </c>
      <c r="U420" s="4">
        <v>15</v>
      </c>
      <c r="V420" s="32"/>
      <c r="W420" s="27" t="s">
        <v>1843</v>
      </c>
      <c r="X420" s="27"/>
    </row>
    <row r="421" spans="1:24" ht="60" hidden="1" customHeight="1" x14ac:dyDescent="0.25">
      <c r="A421" s="159">
        <v>419</v>
      </c>
      <c r="B421" s="259"/>
      <c r="C421" s="240" t="s">
        <v>1808</v>
      </c>
      <c r="D421" s="33" t="s">
        <v>1785</v>
      </c>
      <c r="E421" s="177" t="s">
        <v>315</v>
      </c>
      <c r="F421" s="178" t="s">
        <v>774</v>
      </c>
      <c r="G421" s="347" t="s">
        <v>351</v>
      </c>
      <c r="H421" s="7">
        <v>1400</v>
      </c>
      <c r="I421" s="7" t="s">
        <v>560</v>
      </c>
      <c r="J421" s="44">
        <v>129.97749999999999</v>
      </c>
      <c r="K421" s="65">
        <f t="shared" si="85"/>
        <v>181968.5</v>
      </c>
      <c r="L421" s="130">
        <f t="shared" si="86"/>
        <v>129.97749999999999</v>
      </c>
      <c r="M421" s="45" t="s">
        <v>1829</v>
      </c>
      <c r="N421" s="73" t="s">
        <v>551</v>
      </c>
      <c r="O421" s="31" t="s">
        <v>1809</v>
      </c>
      <c r="P421" s="38">
        <v>44712</v>
      </c>
      <c r="Q421" s="39">
        <f t="shared" si="87"/>
        <v>181968.5</v>
      </c>
      <c r="R421" s="174">
        <f t="shared" si="88"/>
        <v>200165.35</v>
      </c>
      <c r="S421" s="275"/>
      <c r="T421" s="239" t="s">
        <v>2101</v>
      </c>
      <c r="U421" s="4">
        <v>2</v>
      </c>
      <c r="V421" s="32" t="s">
        <v>1052</v>
      </c>
      <c r="W421" s="27" t="s">
        <v>1843</v>
      </c>
      <c r="X421" s="27"/>
    </row>
    <row r="422" spans="1:24" ht="60" hidden="1" customHeight="1" x14ac:dyDescent="0.25">
      <c r="A422" s="180">
        <v>420</v>
      </c>
      <c r="B422" s="259"/>
      <c r="C422" s="240" t="s">
        <v>1816</v>
      </c>
      <c r="D422" s="33" t="s">
        <v>1817</v>
      </c>
      <c r="E422" s="177" t="s">
        <v>23</v>
      </c>
      <c r="F422" s="178" t="s">
        <v>84</v>
      </c>
      <c r="G422" s="347" t="s">
        <v>93</v>
      </c>
      <c r="H422" s="7">
        <v>90</v>
      </c>
      <c r="I422" s="7" t="s">
        <v>274</v>
      </c>
      <c r="J422" s="44">
        <v>3591.17</v>
      </c>
      <c r="K422" s="65">
        <f t="shared" si="85"/>
        <v>323205.3</v>
      </c>
      <c r="L422" s="130">
        <f t="shared" si="86"/>
        <v>3591.17</v>
      </c>
      <c r="M422" s="170" t="s">
        <v>1755</v>
      </c>
      <c r="N422" s="73" t="s">
        <v>551</v>
      </c>
      <c r="O422" s="26" t="s">
        <v>1818</v>
      </c>
      <c r="P422" s="38">
        <v>45077</v>
      </c>
      <c r="Q422" s="39">
        <f t="shared" si="87"/>
        <v>323205.3</v>
      </c>
      <c r="R422" s="174">
        <f t="shared" si="88"/>
        <v>355525.82999999996</v>
      </c>
      <c r="S422" s="275"/>
      <c r="T422" s="239" t="s">
        <v>2087</v>
      </c>
      <c r="U422" s="4">
        <v>15</v>
      </c>
      <c r="V422" s="32" t="s">
        <v>1052</v>
      </c>
      <c r="W422" s="27" t="s">
        <v>1939</v>
      </c>
      <c r="X422" s="27"/>
    </row>
    <row r="423" spans="1:24" ht="60" hidden="1" customHeight="1" x14ac:dyDescent="0.25">
      <c r="A423" s="180">
        <v>421</v>
      </c>
      <c r="B423" s="259"/>
      <c r="C423" s="238" t="s">
        <v>1820</v>
      </c>
      <c r="D423" s="33" t="s">
        <v>1821</v>
      </c>
      <c r="E423" s="34" t="s">
        <v>190</v>
      </c>
      <c r="F423" s="179" t="s">
        <v>775</v>
      </c>
      <c r="G423" s="347" t="s">
        <v>192</v>
      </c>
      <c r="H423" s="7">
        <v>600</v>
      </c>
      <c r="I423" s="7" t="s">
        <v>373</v>
      </c>
      <c r="J423" s="44">
        <v>1.36</v>
      </c>
      <c r="K423" s="65">
        <f t="shared" si="85"/>
        <v>816.00000000000011</v>
      </c>
      <c r="L423" s="130">
        <f t="shared" si="86"/>
        <v>1.36</v>
      </c>
      <c r="M423" s="40" t="s">
        <v>1715</v>
      </c>
      <c r="N423" s="73" t="s">
        <v>551</v>
      </c>
      <c r="O423" s="26" t="s">
        <v>1819</v>
      </c>
      <c r="P423" s="38">
        <v>45015</v>
      </c>
      <c r="Q423" s="39">
        <f t="shared" si="87"/>
        <v>816.00000000000011</v>
      </c>
      <c r="R423" s="174">
        <f t="shared" si="88"/>
        <v>897.60000000000014</v>
      </c>
      <c r="S423" s="275"/>
      <c r="T423" s="174" t="s">
        <v>1822</v>
      </c>
      <c r="U423" s="4">
        <v>12</v>
      </c>
      <c r="V423" s="32"/>
      <c r="W423" s="27" t="s">
        <v>1939</v>
      </c>
      <c r="X423" s="27"/>
    </row>
    <row r="424" spans="1:24" ht="60" hidden="1" customHeight="1" x14ac:dyDescent="0.25">
      <c r="A424" s="180">
        <v>422</v>
      </c>
      <c r="B424" s="259"/>
      <c r="C424" s="238" t="s">
        <v>1825</v>
      </c>
      <c r="D424" s="33" t="s">
        <v>1826</v>
      </c>
      <c r="E424" s="182" t="s">
        <v>920</v>
      </c>
      <c r="F424" s="183" t="s">
        <v>288</v>
      </c>
      <c r="G424" s="347" t="s">
        <v>289</v>
      </c>
      <c r="H424" s="7">
        <v>100</v>
      </c>
      <c r="I424" s="7" t="s">
        <v>560</v>
      </c>
      <c r="J424" s="44">
        <v>3.3</v>
      </c>
      <c r="K424" s="65">
        <f t="shared" si="85"/>
        <v>330</v>
      </c>
      <c r="L424" s="130">
        <f t="shared" si="86"/>
        <v>3.3</v>
      </c>
      <c r="M424" s="40" t="s">
        <v>1715</v>
      </c>
      <c r="N424" s="73" t="s">
        <v>1040</v>
      </c>
      <c r="O424" s="26" t="s">
        <v>1827</v>
      </c>
      <c r="P424" s="38">
        <v>44926</v>
      </c>
      <c r="Q424" s="39">
        <f t="shared" si="87"/>
        <v>330</v>
      </c>
      <c r="R424" s="174">
        <f t="shared" si="88"/>
        <v>363</v>
      </c>
      <c r="S424" s="275">
        <v>0</v>
      </c>
      <c r="T424" s="181" t="s">
        <v>1828</v>
      </c>
      <c r="U424" s="4">
        <v>8</v>
      </c>
      <c r="V424" s="32"/>
      <c r="W424" s="27" t="s">
        <v>1939</v>
      </c>
      <c r="X424" s="27"/>
    </row>
    <row r="425" spans="1:24" ht="60" hidden="1" customHeight="1" x14ac:dyDescent="0.25">
      <c r="A425" s="195">
        <v>423</v>
      </c>
      <c r="B425" s="259"/>
      <c r="C425" s="238" t="s">
        <v>1847</v>
      </c>
      <c r="D425" s="33" t="s">
        <v>1848</v>
      </c>
      <c r="E425" s="188" t="s">
        <v>312</v>
      </c>
      <c r="F425" s="189" t="s">
        <v>313</v>
      </c>
      <c r="G425" s="347" t="s">
        <v>2645</v>
      </c>
      <c r="H425" s="7">
        <v>1400</v>
      </c>
      <c r="I425" s="7" t="s">
        <v>560</v>
      </c>
      <c r="J425" s="44">
        <v>180.89</v>
      </c>
      <c r="K425" s="65">
        <f t="shared" si="85"/>
        <v>253245.99999999997</v>
      </c>
      <c r="L425" s="130">
        <f t="shared" si="86"/>
        <v>180.89</v>
      </c>
      <c r="M425" s="170" t="s">
        <v>1755</v>
      </c>
      <c r="N425" s="73" t="s">
        <v>551</v>
      </c>
      <c r="O425" s="26" t="s">
        <v>1849</v>
      </c>
      <c r="P425" s="38">
        <v>45016</v>
      </c>
      <c r="Q425" s="39">
        <f t="shared" si="87"/>
        <v>253245.99999999997</v>
      </c>
      <c r="R425" s="174">
        <f t="shared" si="88"/>
        <v>278570.59999999998</v>
      </c>
      <c r="S425" s="275"/>
      <c r="T425" s="187" t="s">
        <v>1684</v>
      </c>
      <c r="U425" s="4">
        <v>13</v>
      </c>
      <c r="V425" s="32" t="s">
        <v>1052</v>
      </c>
      <c r="W425" s="27" t="s">
        <v>1939</v>
      </c>
      <c r="X425" s="27"/>
    </row>
    <row r="426" spans="1:24" ht="60" hidden="1" customHeight="1" x14ac:dyDescent="0.25">
      <c r="A426" s="195">
        <v>424</v>
      </c>
      <c r="B426" s="259"/>
      <c r="C426" s="238" t="s">
        <v>1850</v>
      </c>
      <c r="D426" s="33" t="s">
        <v>1853</v>
      </c>
      <c r="E426" s="193" t="s">
        <v>23</v>
      </c>
      <c r="F426" s="194" t="s">
        <v>84</v>
      </c>
      <c r="G426" s="347" t="s">
        <v>93</v>
      </c>
      <c r="H426" s="7">
        <v>75</v>
      </c>
      <c r="I426" s="7" t="s">
        <v>560</v>
      </c>
      <c r="J426" s="44">
        <v>508.88</v>
      </c>
      <c r="K426" s="65">
        <f t="shared" si="85"/>
        <v>38166</v>
      </c>
      <c r="L426" s="130">
        <f t="shared" si="86"/>
        <v>508.88</v>
      </c>
      <c r="M426" s="170" t="s">
        <v>1755</v>
      </c>
      <c r="N426" s="73" t="s">
        <v>551</v>
      </c>
      <c r="O426" s="26" t="s">
        <v>1854</v>
      </c>
      <c r="P426" s="38">
        <v>45077</v>
      </c>
      <c r="Q426" s="39">
        <f t="shared" si="87"/>
        <v>38166</v>
      </c>
      <c r="R426" s="174">
        <f t="shared" si="88"/>
        <v>41982.6</v>
      </c>
      <c r="S426" s="275"/>
      <c r="T426" s="192" t="s">
        <v>1684</v>
      </c>
      <c r="U426" s="4">
        <v>13</v>
      </c>
      <c r="V426" s="32"/>
      <c r="W426" s="27" t="s">
        <v>1939</v>
      </c>
      <c r="X426" s="27"/>
    </row>
    <row r="427" spans="1:24" ht="60" hidden="1" customHeight="1" x14ac:dyDescent="0.25">
      <c r="A427" s="195">
        <v>425</v>
      </c>
      <c r="B427" s="259"/>
      <c r="C427" s="238" t="s">
        <v>1851</v>
      </c>
      <c r="D427" s="33" t="s">
        <v>1853</v>
      </c>
      <c r="E427" s="193" t="s">
        <v>23</v>
      </c>
      <c r="F427" s="194" t="s">
        <v>84</v>
      </c>
      <c r="G427" s="347" t="s">
        <v>93</v>
      </c>
      <c r="H427" s="7">
        <v>125</v>
      </c>
      <c r="I427" s="7" t="s">
        <v>560</v>
      </c>
      <c r="J427" s="44">
        <v>771.35</v>
      </c>
      <c r="K427" s="65">
        <f t="shared" si="85"/>
        <v>96418.75</v>
      </c>
      <c r="L427" s="130">
        <f t="shared" si="86"/>
        <v>771.35</v>
      </c>
      <c r="M427" s="170" t="s">
        <v>1755</v>
      </c>
      <c r="N427" s="73" t="s">
        <v>551</v>
      </c>
      <c r="O427" s="31" t="s">
        <v>1855</v>
      </c>
      <c r="P427" s="38">
        <v>45077</v>
      </c>
      <c r="Q427" s="39">
        <f t="shared" si="87"/>
        <v>96418.75</v>
      </c>
      <c r="R427" s="174">
        <f t="shared" si="88"/>
        <v>106060.625</v>
      </c>
      <c r="S427" s="275"/>
      <c r="T427" s="192" t="s">
        <v>1684</v>
      </c>
      <c r="U427" s="4">
        <v>13</v>
      </c>
      <c r="V427" s="32" t="s">
        <v>1052</v>
      </c>
      <c r="W427" s="27" t="s">
        <v>1939</v>
      </c>
      <c r="X427" s="27"/>
    </row>
    <row r="428" spans="1:24" ht="60" hidden="1" customHeight="1" x14ac:dyDescent="0.25">
      <c r="A428" s="195">
        <v>426</v>
      </c>
      <c r="B428" s="259"/>
      <c r="C428" s="238" t="s">
        <v>1852</v>
      </c>
      <c r="D428" s="33" t="s">
        <v>1853</v>
      </c>
      <c r="E428" s="193" t="s">
        <v>23</v>
      </c>
      <c r="F428" s="194" t="s">
        <v>84</v>
      </c>
      <c r="G428" s="347" t="s">
        <v>93</v>
      </c>
      <c r="H428" s="7">
        <v>110</v>
      </c>
      <c r="I428" s="7" t="s">
        <v>560</v>
      </c>
      <c r="J428" s="44">
        <v>964.17</v>
      </c>
      <c r="K428" s="65">
        <f t="shared" si="85"/>
        <v>106058.7</v>
      </c>
      <c r="L428" s="130">
        <f t="shared" si="86"/>
        <v>964.17</v>
      </c>
      <c r="M428" s="170" t="s">
        <v>1755</v>
      </c>
      <c r="N428" s="73" t="s">
        <v>551</v>
      </c>
      <c r="O428" s="26" t="s">
        <v>1856</v>
      </c>
      <c r="P428" s="38">
        <v>45077</v>
      </c>
      <c r="Q428" s="39">
        <f t="shared" si="87"/>
        <v>106058.7</v>
      </c>
      <c r="R428" s="174">
        <f t="shared" si="88"/>
        <v>116664.56999999999</v>
      </c>
      <c r="S428" s="275"/>
      <c r="T428" s="192" t="s">
        <v>1684</v>
      </c>
      <c r="U428" s="4">
        <v>13</v>
      </c>
      <c r="V428" s="32" t="s">
        <v>1052</v>
      </c>
      <c r="W428" s="27" t="s">
        <v>1939</v>
      </c>
      <c r="X428" s="27"/>
    </row>
    <row r="429" spans="1:24" ht="130.5" hidden="1" customHeight="1" x14ac:dyDescent="0.25">
      <c r="A429" s="195">
        <v>427</v>
      </c>
      <c r="B429" s="259"/>
      <c r="C429" s="238" t="s">
        <v>1857</v>
      </c>
      <c r="D429" s="33" t="s">
        <v>1858</v>
      </c>
      <c r="E429" s="196" t="str">
        <f t="shared" ref="E429:G429" si="90">E351</f>
        <v>UCB PHARMA SPA</v>
      </c>
      <c r="F429" s="197" t="str">
        <f t="shared" si="90"/>
        <v>00471770016</v>
      </c>
      <c r="G429" s="347" t="str">
        <f t="shared" si="90"/>
        <v xml:space="preserve">gare.ucb@legalmail.it </v>
      </c>
      <c r="H429" s="7" t="s">
        <v>1859</v>
      </c>
      <c r="I429" s="7" t="s">
        <v>560</v>
      </c>
      <c r="J429" s="44">
        <v>1E-4</v>
      </c>
      <c r="K429" s="65">
        <v>5</v>
      </c>
      <c r="L429" s="130">
        <f t="shared" si="86"/>
        <v>1E-4</v>
      </c>
      <c r="M429" s="40" t="s">
        <v>1715</v>
      </c>
      <c r="N429" s="73" t="s">
        <v>551</v>
      </c>
      <c r="O429" s="26" t="s">
        <v>1860</v>
      </c>
      <c r="P429" s="38">
        <v>45016</v>
      </c>
      <c r="Q429" s="39">
        <f t="shared" si="87"/>
        <v>5</v>
      </c>
      <c r="R429" s="174">
        <f t="shared" si="88"/>
        <v>5.5</v>
      </c>
      <c r="S429" s="275"/>
      <c r="T429" s="174"/>
      <c r="U429" s="4">
        <v>12</v>
      </c>
      <c r="V429" s="32"/>
      <c r="W429" s="27" t="s">
        <v>1939</v>
      </c>
      <c r="X429" s="27"/>
    </row>
    <row r="430" spans="1:24" ht="60" hidden="1" customHeight="1" x14ac:dyDescent="0.25">
      <c r="A430" s="195">
        <v>428</v>
      </c>
      <c r="B430" s="259"/>
      <c r="C430" s="238" t="s">
        <v>1861</v>
      </c>
      <c r="D430" s="33" t="s">
        <v>1862</v>
      </c>
      <c r="E430" s="199" t="s">
        <v>1940</v>
      </c>
      <c r="F430" s="200" t="s">
        <v>66</v>
      </c>
      <c r="G430" s="347" t="s">
        <v>68</v>
      </c>
      <c r="H430" s="7" t="s">
        <v>1863</v>
      </c>
      <c r="I430" s="7" t="s">
        <v>274</v>
      </c>
      <c r="J430" s="44">
        <v>329.82499999999999</v>
      </c>
      <c r="K430" s="65">
        <f>(80+40)*J430</f>
        <v>39579</v>
      </c>
      <c r="L430" s="130">
        <f t="shared" si="86"/>
        <v>329.82499999999999</v>
      </c>
      <c r="M430" s="170" t="s">
        <v>1755</v>
      </c>
      <c r="N430" s="73" t="s">
        <v>551</v>
      </c>
      <c r="O430" s="26" t="s">
        <v>1864</v>
      </c>
      <c r="P430" s="38">
        <v>45077</v>
      </c>
      <c r="Q430" s="39">
        <f>K430</f>
        <v>39579</v>
      </c>
      <c r="R430" s="198">
        <f t="shared" si="88"/>
        <v>43536.9</v>
      </c>
      <c r="S430" s="275"/>
      <c r="T430" s="198" t="s">
        <v>1684</v>
      </c>
      <c r="U430" s="4">
        <v>12</v>
      </c>
      <c r="V430" s="32"/>
      <c r="W430" s="27" t="s">
        <v>1939</v>
      </c>
      <c r="X430" s="27"/>
    </row>
    <row r="431" spans="1:24" ht="60" hidden="1" customHeight="1" x14ac:dyDescent="0.25">
      <c r="A431" s="195">
        <v>429</v>
      </c>
      <c r="B431" s="259"/>
      <c r="C431" s="238" t="s">
        <v>1865</v>
      </c>
      <c r="D431" s="33" t="s">
        <v>158</v>
      </c>
      <c r="E431" s="201" t="s">
        <v>1940</v>
      </c>
      <c r="F431" s="202" t="s">
        <v>66</v>
      </c>
      <c r="G431" s="347" t="s">
        <v>68</v>
      </c>
      <c r="H431" s="7">
        <v>48160</v>
      </c>
      <c r="I431" s="7" t="s">
        <v>560</v>
      </c>
      <c r="J431" s="44">
        <v>0.18</v>
      </c>
      <c r="K431" s="65">
        <f>H431*J431</f>
        <v>8668.7999999999993</v>
      </c>
      <c r="L431" s="130">
        <f t="shared" si="86"/>
        <v>0.18</v>
      </c>
      <c r="M431" s="40" t="s">
        <v>1715</v>
      </c>
      <c r="N431" s="73" t="s">
        <v>551</v>
      </c>
      <c r="O431" s="26" t="s">
        <v>1866</v>
      </c>
      <c r="P431" s="38">
        <v>45046</v>
      </c>
      <c r="Q431" s="39">
        <f>K431</f>
        <v>8668.7999999999993</v>
      </c>
      <c r="R431" s="198">
        <f t="shared" si="88"/>
        <v>9535.6799999999985</v>
      </c>
      <c r="S431" s="275"/>
      <c r="T431" s="198" t="s">
        <v>1867</v>
      </c>
      <c r="U431" s="4">
        <v>12</v>
      </c>
      <c r="V431" s="32"/>
      <c r="W431" s="27" t="s">
        <v>1939</v>
      </c>
      <c r="X431" s="27"/>
    </row>
    <row r="432" spans="1:24" ht="60" hidden="1" customHeight="1" x14ac:dyDescent="0.25">
      <c r="A432" s="195">
        <v>430</v>
      </c>
      <c r="B432" s="259"/>
      <c r="C432" s="238" t="s">
        <v>1868</v>
      </c>
      <c r="D432" s="33" t="s">
        <v>1869</v>
      </c>
      <c r="E432" s="204" t="s">
        <v>698</v>
      </c>
      <c r="F432" s="205" t="s">
        <v>695</v>
      </c>
      <c r="G432" s="347" t="s">
        <v>696</v>
      </c>
      <c r="H432" s="7">
        <v>500</v>
      </c>
      <c r="I432" s="7" t="s">
        <v>560</v>
      </c>
      <c r="J432" s="44">
        <v>5</v>
      </c>
      <c r="K432" s="65">
        <f t="shared" ref="K432:K440" si="91">H432*J432</f>
        <v>2500</v>
      </c>
      <c r="L432" s="130">
        <f t="shared" si="86"/>
        <v>5</v>
      </c>
      <c r="M432" s="40" t="s">
        <v>1715</v>
      </c>
      <c r="N432" s="73" t="s">
        <v>551</v>
      </c>
      <c r="O432" s="26" t="s">
        <v>1870</v>
      </c>
      <c r="P432" s="38">
        <v>45016</v>
      </c>
      <c r="Q432" s="39">
        <f t="shared" ref="Q432:Q441" si="92">K432</f>
        <v>2500</v>
      </c>
      <c r="R432" s="203">
        <f t="shared" si="88"/>
        <v>2750</v>
      </c>
      <c r="S432" s="275"/>
      <c r="T432" s="198"/>
      <c r="U432" s="4">
        <v>12</v>
      </c>
      <c r="V432" s="32"/>
      <c r="W432" s="27" t="s">
        <v>1939</v>
      </c>
      <c r="X432" s="27"/>
    </row>
    <row r="433" spans="1:24" ht="67.5" hidden="1" customHeight="1" x14ac:dyDescent="0.25">
      <c r="A433" s="195">
        <v>431</v>
      </c>
      <c r="B433" s="259"/>
      <c r="C433" s="238" t="s">
        <v>1871</v>
      </c>
      <c r="D433" s="33" t="s">
        <v>1872</v>
      </c>
      <c r="E433" s="199" t="s">
        <v>1873</v>
      </c>
      <c r="F433" s="200" t="s">
        <v>1874</v>
      </c>
      <c r="G433" s="312" t="s">
        <v>1875</v>
      </c>
      <c r="H433" s="7" t="s">
        <v>1876</v>
      </c>
      <c r="I433" s="7" t="s">
        <v>560</v>
      </c>
      <c r="J433" s="44" t="s">
        <v>1877</v>
      </c>
      <c r="K433" s="65">
        <v>1955.59</v>
      </c>
      <c r="L433" s="130" t="str">
        <f>J433</f>
        <v>0,55227 €
0,22424 €
1,04591 €</v>
      </c>
      <c r="M433" s="40" t="s">
        <v>1715</v>
      </c>
      <c r="N433" s="73" t="s">
        <v>1040</v>
      </c>
      <c r="O433" s="26" t="s">
        <v>1878</v>
      </c>
      <c r="P433" s="38">
        <v>45016</v>
      </c>
      <c r="Q433" s="39">
        <f t="shared" si="92"/>
        <v>1955.59</v>
      </c>
      <c r="R433" s="203">
        <f t="shared" si="88"/>
        <v>2151.1489999999999</v>
      </c>
      <c r="S433" s="275"/>
      <c r="T433" s="198"/>
      <c r="U433" s="4">
        <v>12</v>
      </c>
      <c r="V433" s="32"/>
      <c r="W433" s="27" t="s">
        <v>1939</v>
      </c>
      <c r="X433" s="27"/>
    </row>
    <row r="434" spans="1:24" ht="60" hidden="1" customHeight="1" x14ac:dyDescent="0.25">
      <c r="A434" s="195">
        <v>432</v>
      </c>
      <c r="B434" s="259"/>
      <c r="C434" s="238" t="s">
        <v>1879</v>
      </c>
      <c r="D434" s="33" t="s">
        <v>1880</v>
      </c>
      <c r="E434" s="199" t="s">
        <v>135</v>
      </c>
      <c r="F434" s="206" t="s">
        <v>136</v>
      </c>
      <c r="G434" s="347" t="s">
        <v>137</v>
      </c>
      <c r="H434" s="7">
        <v>200</v>
      </c>
      <c r="I434" s="7" t="s">
        <v>560</v>
      </c>
      <c r="J434" s="44">
        <v>1.5</v>
      </c>
      <c r="K434" s="65">
        <f t="shared" si="91"/>
        <v>300</v>
      </c>
      <c r="L434" s="130">
        <f>J434</f>
        <v>1.5</v>
      </c>
      <c r="M434" s="40" t="s">
        <v>1715</v>
      </c>
      <c r="N434" s="73" t="s">
        <v>1040</v>
      </c>
      <c r="O434" s="26" t="s">
        <v>1881</v>
      </c>
      <c r="P434" s="38">
        <v>45016</v>
      </c>
      <c r="Q434" s="39">
        <f t="shared" si="92"/>
        <v>300</v>
      </c>
      <c r="R434" s="203">
        <f t="shared" si="88"/>
        <v>330</v>
      </c>
      <c r="S434" s="275"/>
      <c r="T434" s="198"/>
      <c r="U434" s="4">
        <v>12</v>
      </c>
      <c r="V434" s="32"/>
      <c r="W434" s="27" t="s">
        <v>1939</v>
      </c>
      <c r="X434" s="27"/>
    </row>
    <row r="435" spans="1:24" ht="60" hidden="1" customHeight="1" x14ac:dyDescent="0.25">
      <c r="A435" s="216">
        <v>433</v>
      </c>
      <c r="B435" s="259"/>
      <c r="C435" s="238" t="s">
        <v>1882</v>
      </c>
      <c r="D435" s="33" t="s">
        <v>1883</v>
      </c>
      <c r="E435" s="302" t="s">
        <v>110</v>
      </c>
      <c r="F435" s="303" t="s">
        <v>1768</v>
      </c>
      <c r="G435" s="442" t="s">
        <v>111</v>
      </c>
      <c r="H435" s="7">
        <v>300</v>
      </c>
      <c r="I435" s="7" t="s">
        <v>560</v>
      </c>
      <c r="J435" s="44">
        <v>10.53636</v>
      </c>
      <c r="K435" s="65">
        <f t="shared" si="91"/>
        <v>3160.9079999999999</v>
      </c>
      <c r="L435" s="130">
        <f>J435</f>
        <v>10.53636</v>
      </c>
      <c r="M435" s="40" t="s">
        <v>1913</v>
      </c>
      <c r="N435" s="73" t="s">
        <v>1040</v>
      </c>
      <c r="O435" s="26" t="s">
        <v>1884</v>
      </c>
      <c r="P435" s="38">
        <v>45077</v>
      </c>
      <c r="Q435" s="39">
        <f t="shared" si="92"/>
        <v>3160.9079999999999</v>
      </c>
      <c r="R435" s="203">
        <f t="shared" si="88"/>
        <v>3476.9987999999998</v>
      </c>
      <c r="S435" s="275">
        <v>1854.38</v>
      </c>
      <c r="T435" s="198"/>
      <c r="U435" s="4">
        <v>8</v>
      </c>
      <c r="V435" s="32"/>
      <c r="W435" s="27" t="s">
        <v>2067</v>
      </c>
      <c r="X435" s="27"/>
    </row>
    <row r="436" spans="1:24" ht="60" hidden="1" customHeight="1" x14ac:dyDescent="0.25">
      <c r="A436" s="216">
        <v>434</v>
      </c>
      <c r="B436" s="259"/>
      <c r="C436" s="238" t="s">
        <v>1885</v>
      </c>
      <c r="D436" s="33" t="s">
        <v>1886</v>
      </c>
      <c r="E436" s="199" t="str">
        <f>E325</f>
        <v>ALFASIGMA</v>
      </c>
      <c r="F436" s="333" t="s">
        <v>1412</v>
      </c>
      <c r="G436" s="347" t="s">
        <v>1413</v>
      </c>
      <c r="H436" s="9">
        <v>26320</v>
      </c>
      <c r="I436" s="7" t="s">
        <v>560</v>
      </c>
      <c r="J436" s="44">
        <v>2.3108900000000001</v>
      </c>
      <c r="K436" s="65">
        <f t="shared" si="91"/>
        <v>60822.624800000005</v>
      </c>
      <c r="L436" s="130">
        <f>J436</f>
        <v>2.3108900000000001</v>
      </c>
      <c r="M436" s="40" t="s">
        <v>1913</v>
      </c>
      <c r="N436" s="73" t="s">
        <v>551</v>
      </c>
      <c r="O436" s="19" t="s">
        <v>1887</v>
      </c>
      <c r="P436" s="38">
        <v>45077</v>
      </c>
      <c r="Q436" s="39">
        <f t="shared" si="92"/>
        <v>60822.624800000005</v>
      </c>
      <c r="R436" s="203">
        <f t="shared" si="88"/>
        <v>66904.88728000001</v>
      </c>
      <c r="S436" s="275"/>
      <c r="T436" s="198"/>
      <c r="U436" s="4">
        <v>13</v>
      </c>
      <c r="V436" s="235"/>
      <c r="W436" s="27" t="s">
        <v>2067</v>
      </c>
      <c r="X436" s="27"/>
    </row>
    <row r="437" spans="1:24" ht="60" hidden="1" customHeight="1" x14ac:dyDescent="0.25">
      <c r="A437" s="216">
        <v>435</v>
      </c>
      <c r="B437" s="259"/>
      <c r="C437" s="238" t="s">
        <v>1888</v>
      </c>
      <c r="D437" s="33" t="s">
        <v>812</v>
      </c>
      <c r="E437" s="199" t="str">
        <f t="shared" ref="E437:G437" si="93">E408</f>
        <v>NOVARTIS FARMA SPA</v>
      </c>
      <c r="F437" s="200" t="str">
        <f t="shared" si="93"/>
        <v>02385200122</v>
      </c>
      <c r="G437" s="347" t="str">
        <f t="shared" si="93"/>
        <v>garenovartisfarma@legalmail.it</v>
      </c>
      <c r="H437" s="9">
        <v>8400</v>
      </c>
      <c r="I437" s="7" t="s">
        <v>560</v>
      </c>
      <c r="J437" s="44">
        <v>13.333299999999999</v>
      </c>
      <c r="K437" s="65">
        <f t="shared" si="91"/>
        <v>111999.72</v>
      </c>
      <c r="L437" s="130">
        <f>J437</f>
        <v>13.333299999999999</v>
      </c>
      <c r="M437" s="40" t="s">
        <v>1913</v>
      </c>
      <c r="N437" s="73" t="s">
        <v>551</v>
      </c>
      <c r="O437" s="19" t="s">
        <v>1889</v>
      </c>
      <c r="P437" s="38">
        <v>45077</v>
      </c>
      <c r="Q437" s="39">
        <f t="shared" si="92"/>
        <v>111999.72</v>
      </c>
      <c r="R437" s="203">
        <f t="shared" si="88"/>
        <v>123199.69200000001</v>
      </c>
      <c r="S437" s="275">
        <v>47519.77</v>
      </c>
      <c r="T437" s="198"/>
      <c r="U437" s="4">
        <v>8</v>
      </c>
      <c r="V437" s="235"/>
      <c r="W437" s="27" t="s">
        <v>2067</v>
      </c>
      <c r="X437" s="27"/>
    </row>
    <row r="438" spans="1:24" ht="60" hidden="1" customHeight="1" x14ac:dyDescent="0.25">
      <c r="A438" s="216">
        <v>436</v>
      </c>
      <c r="B438" s="259"/>
      <c r="C438" s="238" t="s">
        <v>1890</v>
      </c>
      <c r="D438" s="33" t="s">
        <v>1891</v>
      </c>
      <c r="E438" s="199" t="s">
        <v>1896</v>
      </c>
      <c r="F438" s="209" t="s">
        <v>3165</v>
      </c>
      <c r="G438" s="312" t="s">
        <v>1892</v>
      </c>
      <c r="H438" s="7" t="s">
        <v>1893</v>
      </c>
      <c r="I438" s="7" t="s">
        <v>560</v>
      </c>
      <c r="J438" s="212" t="s">
        <v>1894</v>
      </c>
      <c r="K438" s="36">
        <v>3270.84</v>
      </c>
      <c r="L438" s="213" t="s">
        <v>1894</v>
      </c>
      <c r="M438" s="40" t="s">
        <v>1913</v>
      </c>
      <c r="N438" s="73" t="s">
        <v>1040</v>
      </c>
      <c r="O438" s="26" t="s">
        <v>1895</v>
      </c>
      <c r="P438" s="38">
        <v>45077</v>
      </c>
      <c r="Q438" s="39">
        <f t="shared" si="92"/>
        <v>3270.84</v>
      </c>
      <c r="R438" s="203">
        <f t="shared" si="88"/>
        <v>3597.924</v>
      </c>
      <c r="S438" s="275"/>
      <c r="T438" s="198"/>
      <c r="U438" s="4">
        <v>13</v>
      </c>
      <c r="V438" s="32"/>
      <c r="W438" s="27" t="s">
        <v>2067</v>
      </c>
      <c r="X438" s="27"/>
    </row>
    <row r="439" spans="1:24" ht="70.5" hidden="1" customHeight="1" x14ac:dyDescent="0.25">
      <c r="A439" s="216">
        <v>437</v>
      </c>
      <c r="B439" s="259"/>
      <c r="C439" s="240" t="s">
        <v>1897</v>
      </c>
      <c r="D439" s="33" t="s">
        <v>1899</v>
      </c>
      <c r="E439" s="208" t="str">
        <f t="shared" ref="E439:F439" si="94">E425</f>
        <v>ROCHE SPA</v>
      </c>
      <c r="F439" s="209" t="str">
        <f t="shared" si="94"/>
        <v>00747170157</v>
      </c>
      <c r="G439" s="347" t="s">
        <v>2645</v>
      </c>
      <c r="H439" s="7" t="s">
        <v>1933</v>
      </c>
      <c r="I439" s="7" t="s">
        <v>373</v>
      </c>
      <c r="J439" s="44" t="s">
        <v>1934</v>
      </c>
      <c r="K439" s="65">
        <v>131628.85999999999</v>
      </c>
      <c r="L439" s="130" t="str">
        <f>$J$439</f>
        <v xml:space="preserve">
7477,21 €
4336,78 €</v>
      </c>
      <c r="M439" s="40" t="s">
        <v>1913</v>
      </c>
      <c r="N439" s="73" t="s">
        <v>1040</v>
      </c>
      <c r="O439" s="26" t="s">
        <v>1898</v>
      </c>
      <c r="P439" s="38">
        <v>44926</v>
      </c>
      <c r="Q439" s="39">
        <f t="shared" si="92"/>
        <v>131628.85999999999</v>
      </c>
      <c r="R439" s="203">
        <f t="shared" si="88"/>
        <v>144791.74599999998</v>
      </c>
      <c r="S439" s="275"/>
      <c r="T439" s="239" t="s">
        <v>2087</v>
      </c>
      <c r="U439" s="4">
        <v>8</v>
      </c>
      <c r="V439" s="32"/>
      <c r="W439" s="27" t="s">
        <v>2067</v>
      </c>
      <c r="X439" s="27"/>
    </row>
    <row r="440" spans="1:24" ht="60" hidden="1" customHeight="1" x14ac:dyDescent="0.25">
      <c r="A440" s="216">
        <v>438</v>
      </c>
      <c r="B440" s="259"/>
      <c r="C440" s="238" t="s">
        <v>1900</v>
      </c>
      <c r="D440" s="33" t="s">
        <v>1901</v>
      </c>
      <c r="E440" s="199" t="str">
        <f t="shared" ref="E440:G440" si="95">E428</f>
        <v>JANSSEN-CILAG S.p.A.</v>
      </c>
      <c r="F440" s="200" t="str">
        <f t="shared" si="95"/>
        <v>02707070963</v>
      </c>
      <c r="G440" s="347" t="str">
        <f t="shared" si="95"/>
        <v>garejc@actaliscertymail.it</v>
      </c>
      <c r="H440" s="7">
        <v>150</v>
      </c>
      <c r="I440" s="7" t="str">
        <f>$I$438</f>
        <v>TUTTI I PPOO</v>
      </c>
      <c r="J440" s="44">
        <v>17.260000000000002</v>
      </c>
      <c r="K440" s="65">
        <f t="shared" si="91"/>
        <v>2589.0000000000005</v>
      </c>
      <c r="L440" s="130">
        <v>17.260000000000002</v>
      </c>
      <c r="M440" s="40" t="s">
        <v>1913</v>
      </c>
      <c r="N440" s="73" t="s">
        <v>1040</v>
      </c>
      <c r="O440" s="26" t="s">
        <v>1902</v>
      </c>
      <c r="P440" s="38">
        <v>44926</v>
      </c>
      <c r="Q440" s="39">
        <f t="shared" si="92"/>
        <v>2589.0000000000005</v>
      </c>
      <c r="R440" s="203">
        <f t="shared" si="88"/>
        <v>2847.9000000000005</v>
      </c>
      <c r="S440" s="275">
        <v>94.93</v>
      </c>
      <c r="T440" s="198"/>
      <c r="U440" s="4">
        <v>8</v>
      </c>
      <c r="V440" s="32"/>
      <c r="W440" s="27" t="s">
        <v>2067</v>
      </c>
      <c r="X440" s="27"/>
    </row>
    <row r="441" spans="1:24" ht="88.5" hidden="1" customHeight="1" x14ac:dyDescent="0.25">
      <c r="A441" s="216">
        <v>439</v>
      </c>
      <c r="B441" s="259"/>
      <c r="C441" s="240" t="s">
        <v>1903</v>
      </c>
      <c r="D441" s="33" t="s">
        <v>1904</v>
      </c>
      <c r="E441" s="210" t="s">
        <v>1905</v>
      </c>
      <c r="F441" s="211">
        <v>8023050969</v>
      </c>
      <c r="G441" s="347" t="s">
        <v>1906</v>
      </c>
      <c r="H441" s="7" t="s">
        <v>1907</v>
      </c>
      <c r="I441" s="7" t="str">
        <f>$I$438</f>
        <v>TUTTI I PPOO</v>
      </c>
      <c r="J441" s="44" t="s">
        <v>1908</v>
      </c>
      <c r="K441" s="65">
        <v>15256.8</v>
      </c>
      <c r="L441" s="44" t="s">
        <v>1908</v>
      </c>
      <c r="M441" s="40" t="s">
        <v>1913</v>
      </c>
      <c r="N441" s="73" t="str">
        <f>$N$437</f>
        <v>AFFIDAMENTO DIRETTO</v>
      </c>
      <c r="O441" s="26" t="s">
        <v>1909</v>
      </c>
      <c r="P441" s="38">
        <v>45077</v>
      </c>
      <c r="Q441" s="39">
        <f t="shared" si="92"/>
        <v>15256.8</v>
      </c>
      <c r="R441" s="203">
        <f t="shared" si="88"/>
        <v>16782.48</v>
      </c>
      <c r="S441" s="275"/>
      <c r="T441" s="239" t="s">
        <v>2087</v>
      </c>
      <c r="U441" s="4">
        <v>13</v>
      </c>
      <c r="V441" s="32"/>
      <c r="W441" s="27" t="s">
        <v>2067</v>
      </c>
      <c r="X441" s="27"/>
    </row>
    <row r="442" spans="1:24" ht="60" hidden="1" customHeight="1" x14ac:dyDescent="0.25">
      <c r="A442" s="216">
        <v>440</v>
      </c>
      <c r="B442" s="259"/>
      <c r="C442" s="240" t="s">
        <v>1910</v>
      </c>
      <c r="D442" s="33" t="s">
        <v>1911</v>
      </c>
      <c r="E442" s="208" t="str">
        <f>E386</f>
        <v>ASTELLAS PHARMA</v>
      </c>
      <c r="F442" s="209" t="str">
        <f t="shared" ref="F442:G442" si="96">F386</f>
        <v>00789580966</v>
      </c>
      <c r="G442" s="347" t="str">
        <f t="shared" si="96"/>
        <v>astellaspharmaspa@legalmail.it</v>
      </c>
      <c r="H442" s="7">
        <v>840</v>
      </c>
      <c r="I442" s="7" t="s">
        <v>274</v>
      </c>
      <c r="J442" s="44">
        <v>123.63095</v>
      </c>
      <c r="K442" s="65">
        <f t="shared" ref="K442:K474" si="97">H442*J442</f>
        <v>103849.99799999999</v>
      </c>
      <c r="L442" s="44">
        <v>123.63095</v>
      </c>
      <c r="M442" s="40" t="s">
        <v>1913</v>
      </c>
      <c r="N442" s="73" t="s">
        <v>1040</v>
      </c>
      <c r="O442" s="26" t="s">
        <v>1912</v>
      </c>
      <c r="P442" s="38">
        <v>44926</v>
      </c>
      <c r="Q442" s="39">
        <f t="shared" ref="Q442:Q474" si="98">K442</f>
        <v>103849.99799999999</v>
      </c>
      <c r="R442" s="207">
        <f t="shared" ref="R442:R483" si="99">(Q442*0.1)+Q442</f>
        <v>114234.9978</v>
      </c>
      <c r="S442" s="275"/>
      <c r="T442" s="239" t="s">
        <v>2087</v>
      </c>
      <c r="U442" s="4">
        <v>8</v>
      </c>
      <c r="V442" s="235"/>
      <c r="W442" s="27" t="s">
        <v>2067</v>
      </c>
      <c r="X442" s="27"/>
    </row>
    <row r="443" spans="1:24" ht="61.5" hidden="1" customHeight="1" x14ac:dyDescent="0.25">
      <c r="A443" s="216">
        <v>441</v>
      </c>
      <c r="B443" s="259"/>
      <c r="C443" s="238" t="s">
        <v>1118</v>
      </c>
      <c r="D443" s="33" t="s">
        <v>1914</v>
      </c>
      <c r="E443" s="34" t="s">
        <v>698</v>
      </c>
      <c r="F443" s="35" t="s">
        <v>695</v>
      </c>
      <c r="G443" s="347" t="s">
        <v>696</v>
      </c>
      <c r="H443" s="7">
        <v>700</v>
      </c>
      <c r="I443" s="7" t="str">
        <f t="shared" ref="I443:I449" si="100">$I$438</f>
        <v>TUTTI I PPOO</v>
      </c>
      <c r="J443" s="44">
        <v>3.04</v>
      </c>
      <c r="K443" s="65">
        <f t="shared" si="97"/>
        <v>2128</v>
      </c>
      <c r="L443" s="130">
        <v>3.04</v>
      </c>
      <c r="M443" s="40" t="s">
        <v>1913</v>
      </c>
      <c r="N443" s="73" t="s">
        <v>1040</v>
      </c>
      <c r="O443" s="26" t="s">
        <v>1915</v>
      </c>
      <c r="P443" s="38">
        <v>44926</v>
      </c>
      <c r="Q443" s="39">
        <f t="shared" si="98"/>
        <v>2128</v>
      </c>
      <c r="R443" s="207">
        <f t="shared" si="99"/>
        <v>2340.8000000000002</v>
      </c>
      <c r="S443" s="275">
        <v>1404.48</v>
      </c>
      <c r="T443" s="207"/>
      <c r="U443" s="4">
        <v>8</v>
      </c>
      <c r="V443" s="32"/>
      <c r="W443" s="27" t="s">
        <v>2067</v>
      </c>
      <c r="X443" s="27"/>
    </row>
    <row r="444" spans="1:24" ht="64.5" hidden="1" customHeight="1" x14ac:dyDescent="0.25">
      <c r="A444" s="216">
        <v>442</v>
      </c>
      <c r="B444" s="259"/>
      <c r="C444" s="240" t="s">
        <v>1916</v>
      </c>
      <c r="D444" s="33" t="s">
        <v>1917</v>
      </c>
      <c r="E444" s="302" t="s">
        <v>110</v>
      </c>
      <c r="F444" s="303" t="s">
        <v>1768</v>
      </c>
      <c r="G444" s="442" t="s">
        <v>111</v>
      </c>
      <c r="H444" s="7">
        <v>50</v>
      </c>
      <c r="I444" s="7" t="str">
        <f t="shared" si="100"/>
        <v>TUTTI I PPOO</v>
      </c>
      <c r="J444" s="44">
        <v>279.77499999999998</v>
      </c>
      <c r="K444" s="65">
        <f t="shared" si="97"/>
        <v>13988.749999999998</v>
      </c>
      <c r="L444" s="130">
        <v>279.77499999999998</v>
      </c>
      <c r="M444" s="40" t="s">
        <v>1913</v>
      </c>
      <c r="N444" s="73" t="str">
        <f>$N$437</f>
        <v>AFFIDAMENTO DIRETTO</v>
      </c>
      <c r="O444" s="26" t="s">
        <v>1918</v>
      </c>
      <c r="P444" s="38">
        <v>45076</v>
      </c>
      <c r="Q444" s="39">
        <f t="shared" si="98"/>
        <v>13988.749999999998</v>
      </c>
      <c r="R444" s="207">
        <f t="shared" si="99"/>
        <v>15387.624999999998</v>
      </c>
      <c r="S444" s="275"/>
      <c r="T444" s="239" t="s">
        <v>2087</v>
      </c>
      <c r="U444" s="4">
        <v>13</v>
      </c>
      <c r="V444" s="32"/>
      <c r="W444" s="27" t="s">
        <v>2067</v>
      </c>
      <c r="X444" s="27"/>
    </row>
    <row r="445" spans="1:24" ht="63" hidden="1" customHeight="1" x14ac:dyDescent="0.25">
      <c r="A445" s="216">
        <v>443</v>
      </c>
      <c r="B445" s="259"/>
      <c r="C445" s="238" t="s">
        <v>1919</v>
      </c>
      <c r="D445" s="33" t="s">
        <v>1920</v>
      </c>
      <c r="E445" s="214" t="s">
        <v>1921</v>
      </c>
      <c r="F445" s="215" t="s">
        <v>1922</v>
      </c>
      <c r="G445" s="347" t="s">
        <v>1923</v>
      </c>
      <c r="H445" s="7">
        <v>3000</v>
      </c>
      <c r="I445" s="7" t="str">
        <f t="shared" si="100"/>
        <v>TUTTI I PPOO</v>
      </c>
      <c r="J445" s="44">
        <v>0.36</v>
      </c>
      <c r="K445" s="65">
        <f t="shared" si="97"/>
        <v>1080</v>
      </c>
      <c r="L445" s="130">
        <v>0.36</v>
      </c>
      <c r="M445" s="40" t="s">
        <v>1913</v>
      </c>
      <c r="N445" s="73" t="str">
        <f>$N$437</f>
        <v>AFFIDAMENTO DIRETTO</v>
      </c>
      <c r="O445" s="26" t="s">
        <v>1924</v>
      </c>
      <c r="P445" s="38">
        <v>45046</v>
      </c>
      <c r="Q445" s="39">
        <f t="shared" si="98"/>
        <v>1080</v>
      </c>
      <c r="R445" s="207">
        <f t="shared" si="99"/>
        <v>1188</v>
      </c>
      <c r="S445" s="275"/>
      <c r="T445" s="207"/>
      <c r="U445" s="4">
        <v>12</v>
      </c>
      <c r="V445" s="32"/>
      <c r="W445" s="27" t="s">
        <v>2067</v>
      </c>
      <c r="X445" s="27"/>
    </row>
    <row r="446" spans="1:24" ht="61.5" hidden="1" customHeight="1" x14ac:dyDescent="0.25">
      <c r="A446" s="216">
        <v>444</v>
      </c>
      <c r="B446" s="259"/>
      <c r="C446" s="238" t="s">
        <v>1925</v>
      </c>
      <c r="D446" s="33" t="s">
        <v>1926</v>
      </c>
      <c r="E446" s="208" t="str">
        <f t="shared" ref="E446:G446" si="101">E370</f>
        <v>ITALFARMACO SPA</v>
      </c>
      <c r="F446" s="209" t="str">
        <f t="shared" si="101"/>
        <v>00737420158</v>
      </c>
      <c r="G446" s="347" t="str">
        <f t="shared" si="101"/>
        <v>gare-ordini@pec.italfarmaco.com</v>
      </c>
      <c r="H446" s="7">
        <v>300</v>
      </c>
      <c r="I446" s="7" t="str">
        <f t="shared" si="100"/>
        <v>TUTTI I PPOO</v>
      </c>
      <c r="J446" s="44">
        <v>0.55000000000000004</v>
      </c>
      <c r="K446" s="65">
        <f t="shared" si="97"/>
        <v>165</v>
      </c>
      <c r="L446" s="130">
        <v>0.55000000000000004</v>
      </c>
      <c r="M446" s="40" t="s">
        <v>1913</v>
      </c>
      <c r="N446" s="73" t="s">
        <v>1040</v>
      </c>
      <c r="O446" s="26" t="s">
        <v>1927</v>
      </c>
      <c r="P446" s="38">
        <v>44926</v>
      </c>
      <c r="Q446" s="39">
        <f t="shared" si="98"/>
        <v>165</v>
      </c>
      <c r="R446" s="207">
        <f t="shared" si="99"/>
        <v>181.5</v>
      </c>
      <c r="S446" s="275">
        <v>36.299999999999997</v>
      </c>
      <c r="T446" s="207"/>
      <c r="U446" s="4">
        <v>8</v>
      </c>
      <c r="V446" s="32"/>
      <c r="W446" s="27" t="s">
        <v>2067</v>
      </c>
      <c r="X446" s="27"/>
    </row>
    <row r="447" spans="1:24" ht="61.5" hidden="1" customHeight="1" x14ac:dyDescent="0.25">
      <c r="A447" s="216">
        <v>445</v>
      </c>
      <c r="B447" s="259"/>
      <c r="C447" s="238" t="s">
        <v>2985</v>
      </c>
      <c r="D447" s="33" t="s">
        <v>1928</v>
      </c>
      <c r="E447" s="214" t="s">
        <v>1929</v>
      </c>
      <c r="F447" s="215" t="s">
        <v>1930</v>
      </c>
      <c r="G447" s="312" t="s">
        <v>1931</v>
      </c>
      <c r="H447" s="7">
        <v>100</v>
      </c>
      <c r="I447" s="7" t="str">
        <f t="shared" si="100"/>
        <v>TUTTI I PPOO</v>
      </c>
      <c r="J447" s="44">
        <v>8.1363599999999998</v>
      </c>
      <c r="K447" s="65">
        <f t="shared" si="97"/>
        <v>813.63599999999997</v>
      </c>
      <c r="L447" s="130">
        <v>8.1363599999999998</v>
      </c>
      <c r="M447" s="40" t="s">
        <v>1913</v>
      </c>
      <c r="N447" s="73" t="s">
        <v>1040</v>
      </c>
      <c r="O447" s="26" t="s">
        <v>1932</v>
      </c>
      <c r="P447" s="38">
        <v>44926</v>
      </c>
      <c r="Q447" s="39">
        <f t="shared" si="98"/>
        <v>813.63599999999997</v>
      </c>
      <c r="R447" s="207">
        <f t="shared" si="99"/>
        <v>894.99959999999999</v>
      </c>
      <c r="S447" s="275">
        <v>447.24</v>
      </c>
      <c r="T447" s="207"/>
      <c r="U447" s="4">
        <v>8</v>
      </c>
      <c r="V447" s="32"/>
      <c r="W447" s="27" t="s">
        <v>2067</v>
      </c>
      <c r="X447" s="27"/>
    </row>
    <row r="448" spans="1:24" ht="80.099999999999994" hidden="1" customHeight="1" x14ac:dyDescent="0.25">
      <c r="A448" s="216">
        <v>446</v>
      </c>
      <c r="B448" s="259"/>
      <c r="C448" s="454" t="s">
        <v>1935</v>
      </c>
      <c r="D448" s="33"/>
      <c r="E448" s="208"/>
      <c r="F448" s="209"/>
      <c r="G448" s="347"/>
      <c r="H448" s="7"/>
      <c r="I448" s="7" t="str">
        <f t="shared" si="100"/>
        <v>TUTTI I PPOO</v>
      </c>
      <c r="J448" s="44">
        <v>89.498000000000005</v>
      </c>
      <c r="K448" s="65">
        <f t="shared" si="97"/>
        <v>0</v>
      </c>
      <c r="L448" s="130">
        <f>J448</f>
        <v>89.498000000000005</v>
      </c>
      <c r="M448" s="40"/>
      <c r="N448" s="73"/>
      <c r="O448" s="31"/>
      <c r="P448" s="38"/>
      <c r="Q448" s="39">
        <f t="shared" si="98"/>
        <v>0</v>
      </c>
      <c r="R448" s="207">
        <f t="shared" si="99"/>
        <v>0</v>
      </c>
      <c r="S448" s="275"/>
      <c r="T448" s="207" t="s">
        <v>2025</v>
      </c>
      <c r="U448" s="4"/>
      <c r="V448" s="32"/>
      <c r="W448" s="27"/>
      <c r="X448" s="27"/>
    </row>
    <row r="449" spans="1:24" ht="80.099999999999994" hidden="1" customHeight="1" x14ac:dyDescent="0.25">
      <c r="A449" s="216">
        <v>447</v>
      </c>
      <c r="B449" s="259"/>
      <c r="C449" s="238" t="s">
        <v>1936</v>
      </c>
      <c r="D449" s="33" t="s">
        <v>1937</v>
      </c>
      <c r="E449" s="34" t="s">
        <v>698</v>
      </c>
      <c r="F449" s="35" t="s">
        <v>695</v>
      </c>
      <c r="G449" s="347" t="s">
        <v>696</v>
      </c>
      <c r="H449" s="7">
        <v>280</v>
      </c>
      <c r="I449" s="7" t="str">
        <f t="shared" si="100"/>
        <v>TUTTI I PPOO</v>
      </c>
      <c r="J449" s="44">
        <v>19.959820000000001</v>
      </c>
      <c r="K449" s="65">
        <f t="shared" si="97"/>
        <v>5588.7496000000001</v>
      </c>
      <c r="L449" s="130">
        <f>J449</f>
        <v>19.959820000000001</v>
      </c>
      <c r="M449" s="40" t="s">
        <v>1913</v>
      </c>
      <c r="N449" s="73" t="str">
        <f>$N$437</f>
        <v>AFFIDAMENTO DIRETTO</v>
      </c>
      <c r="O449" s="26" t="s">
        <v>1938</v>
      </c>
      <c r="P449" s="38">
        <v>44742</v>
      </c>
      <c r="Q449" s="39">
        <f t="shared" si="98"/>
        <v>5588.7496000000001</v>
      </c>
      <c r="R449" s="207">
        <f t="shared" si="99"/>
        <v>6147.6245600000002</v>
      </c>
      <c r="S449" s="275"/>
      <c r="T449" s="207"/>
      <c r="U449" s="4">
        <v>2</v>
      </c>
      <c r="V449" s="32"/>
      <c r="W449" s="27" t="s">
        <v>2067</v>
      </c>
      <c r="X449" s="27"/>
    </row>
    <row r="450" spans="1:24" ht="80.099999999999994" hidden="1" customHeight="1" x14ac:dyDescent="0.25">
      <c r="A450" s="216">
        <v>448</v>
      </c>
      <c r="B450" s="259"/>
      <c r="C450" s="238" t="s">
        <v>1113</v>
      </c>
      <c r="D450" s="33" t="s">
        <v>1114</v>
      </c>
      <c r="E450" s="34" t="s">
        <v>206</v>
      </c>
      <c r="F450" s="30" t="s">
        <v>207</v>
      </c>
      <c r="G450" s="347" t="s">
        <v>208</v>
      </c>
      <c r="H450" s="7" t="s">
        <v>1947</v>
      </c>
      <c r="I450" s="7" t="s">
        <v>560</v>
      </c>
      <c r="J450" s="44" t="s">
        <v>1116</v>
      </c>
      <c r="K450" s="65">
        <v>15115</v>
      </c>
      <c r="L450" s="130" t="str">
        <f>J450</f>
        <v>0,991
1,536</v>
      </c>
      <c r="M450" s="217">
        <v>44682</v>
      </c>
      <c r="N450" s="73" t="s">
        <v>551</v>
      </c>
      <c r="O450" s="26" t="s">
        <v>1949</v>
      </c>
      <c r="P450" s="38">
        <v>45046</v>
      </c>
      <c r="Q450" s="39">
        <f t="shared" si="98"/>
        <v>15115</v>
      </c>
      <c r="R450" s="207">
        <f t="shared" si="99"/>
        <v>16626.5</v>
      </c>
      <c r="S450" s="275"/>
      <c r="T450" s="207" t="s">
        <v>1948</v>
      </c>
      <c r="U450" s="4">
        <v>12</v>
      </c>
      <c r="V450" s="32"/>
      <c r="W450" s="27" t="s">
        <v>2067</v>
      </c>
      <c r="X450" s="27"/>
    </row>
    <row r="451" spans="1:24" ht="80.099999999999994" hidden="1" customHeight="1" x14ac:dyDescent="0.25">
      <c r="A451" s="216">
        <v>449</v>
      </c>
      <c r="B451" s="259"/>
      <c r="C451" s="240" t="s">
        <v>1270</v>
      </c>
      <c r="D451" s="33" t="s">
        <v>1445</v>
      </c>
      <c r="E451" s="218" t="s">
        <v>1271</v>
      </c>
      <c r="F451" s="219" t="s">
        <v>1446</v>
      </c>
      <c r="G451" s="347" t="s">
        <v>1703</v>
      </c>
      <c r="H451" s="7">
        <v>900</v>
      </c>
      <c r="I451" s="7" t="s">
        <v>560</v>
      </c>
      <c r="J451" s="44">
        <v>83.336849999999998</v>
      </c>
      <c r="K451" s="65">
        <f t="shared" si="97"/>
        <v>75003.164999999994</v>
      </c>
      <c r="L451" s="130">
        <f>J451</f>
        <v>83.336849999999998</v>
      </c>
      <c r="M451" s="40" t="s">
        <v>1956</v>
      </c>
      <c r="N451" s="73" t="s">
        <v>551</v>
      </c>
      <c r="O451" s="26" t="s">
        <v>1951</v>
      </c>
      <c r="P451" s="38">
        <v>44926</v>
      </c>
      <c r="Q451" s="39">
        <f t="shared" si="98"/>
        <v>75003.164999999994</v>
      </c>
      <c r="R451" s="207">
        <f t="shared" si="99"/>
        <v>82503.481499999994</v>
      </c>
      <c r="S451" s="275"/>
      <c r="T451" s="239" t="s">
        <v>2087</v>
      </c>
      <c r="U451" s="4">
        <v>12</v>
      </c>
      <c r="V451" s="236" t="s">
        <v>2066</v>
      </c>
      <c r="W451" s="27" t="s">
        <v>2067</v>
      </c>
      <c r="X451" s="27"/>
    </row>
    <row r="452" spans="1:24" ht="80.099999999999994" hidden="1" customHeight="1" x14ac:dyDescent="0.25">
      <c r="A452" s="216">
        <v>450</v>
      </c>
      <c r="B452" s="259"/>
      <c r="C452" s="240" t="s">
        <v>1952</v>
      </c>
      <c r="D452" s="33" t="s">
        <v>1953</v>
      </c>
      <c r="E452" s="208" t="s">
        <v>1954</v>
      </c>
      <c r="F452" s="209" t="s">
        <v>2061</v>
      </c>
      <c r="G452" s="347" t="s">
        <v>2062</v>
      </c>
      <c r="H452" s="7" t="s">
        <v>2063</v>
      </c>
      <c r="I452" s="7" t="s">
        <v>560</v>
      </c>
      <c r="J452" s="44" t="s">
        <v>1955</v>
      </c>
      <c r="K452" s="65">
        <v>39500</v>
      </c>
      <c r="L452" s="130" t="str">
        <f>J452</f>
        <v>€ 192,50
€ 350,00</v>
      </c>
      <c r="M452" s="217">
        <v>44682</v>
      </c>
      <c r="N452" s="73" t="s">
        <v>551</v>
      </c>
      <c r="O452" s="26" t="s">
        <v>1957</v>
      </c>
      <c r="P452" s="38">
        <v>44804</v>
      </c>
      <c r="Q452" s="39">
        <f t="shared" si="98"/>
        <v>39500</v>
      </c>
      <c r="R452" s="207">
        <f t="shared" si="99"/>
        <v>43450</v>
      </c>
      <c r="S452" s="275"/>
      <c r="T452" s="239" t="s">
        <v>2123</v>
      </c>
      <c r="U452" s="4">
        <v>12</v>
      </c>
      <c r="V452" s="32"/>
      <c r="W452" s="27" t="s">
        <v>2067</v>
      </c>
      <c r="X452" s="27"/>
    </row>
    <row r="453" spans="1:24" ht="80.099999999999994" hidden="1" customHeight="1" x14ac:dyDescent="0.25">
      <c r="A453" s="216">
        <v>451</v>
      </c>
      <c r="B453" s="259"/>
      <c r="C453" s="238" t="s">
        <v>1959</v>
      </c>
      <c r="D453" s="33" t="s">
        <v>1960</v>
      </c>
      <c r="E453" s="34" t="s">
        <v>1236</v>
      </c>
      <c r="F453" s="35" t="s">
        <v>424</v>
      </c>
      <c r="G453" s="347" t="s">
        <v>1237</v>
      </c>
      <c r="H453" s="7">
        <v>400</v>
      </c>
      <c r="I453" s="7" t="s">
        <v>560</v>
      </c>
      <c r="J453" s="44">
        <v>0.98</v>
      </c>
      <c r="K453" s="65">
        <f t="shared" si="97"/>
        <v>392</v>
      </c>
      <c r="L453" s="130">
        <v>0.98</v>
      </c>
      <c r="M453" s="40"/>
      <c r="N453" s="73" t="s">
        <v>551</v>
      </c>
      <c r="O453" s="26" t="s">
        <v>1961</v>
      </c>
      <c r="P453" s="38">
        <v>45077</v>
      </c>
      <c r="Q453" s="39">
        <f t="shared" si="98"/>
        <v>392</v>
      </c>
      <c r="R453" s="207">
        <f t="shared" si="99"/>
        <v>431.2</v>
      </c>
      <c r="S453" s="275"/>
      <c r="T453" s="207"/>
      <c r="U453" s="4">
        <v>11</v>
      </c>
      <c r="V453" s="32"/>
      <c r="W453" s="27" t="s">
        <v>2067</v>
      </c>
      <c r="X453" s="27"/>
    </row>
    <row r="454" spans="1:24" ht="80.099999999999994" hidden="1" customHeight="1" x14ac:dyDescent="0.25">
      <c r="A454" s="216">
        <v>452</v>
      </c>
      <c r="B454" s="259"/>
      <c r="C454" s="238" t="s">
        <v>1002</v>
      </c>
      <c r="D454" s="33" t="s">
        <v>1012</v>
      </c>
      <c r="E454" s="5" t="s">
        <v>55</v>
      </c>
      <c r="F454" s="6" t="s">
        <v>92</v>
      </c>
      <c r="G454" s="305" t="s">
        <v>459</v>
      </c>
      <c r="H454" s="7">
        <v>1440</v>
      </c>
      <c r="I454" s="7" t="s">
        <v>560</v>
      </c>
      <c r="J454" s="44">
        <v>0.90624000000000005</v>
      </c>
      <c r="K454" s="65">
        <f t="shared" si="97"/>
        <v>1304.9856</v>
      </c>
      <c r="L454" s="44">
        <v>0.90624000000000005</v>
      </c>
      <c r="M454" s="40"/>
      <c r="N454" s="73" t="s">
        <v>551</v>
      </c>
      <c r="O454" s="26" t="s">
        <v>1962</v>
      </c>
      <c r="P454" s="38">
        <v>45046</v>
      </c>
      <c r="Q454" s="39">
        <f t="shared" si="98"/>
        <v>1304.9856</v>
      </c>
      <c r="R454" s="207">
        <f t="shared" si="99"/>
        <v>1435.48416</v>
      </c>
      <c r="S454" s="275">
        <v>1106.52</v>
      </c>
      <c r="T454" s="207"/>
      <c r="U454" s="4">
        <v>11</v>
      </c>
      <c r="V454" s="32"/>
      <c r="W454" s="27" t="s">
        <v>2067</v>
      </c>
      <c r="X454" s="27"/>
    </row>
    <row r="455" spans="1:24" ht="80.099999999999994" hidden="1" customHeight="1" x14ac:dyDescent="0.25">
      <c r="A455" s="216">
        <v>453</v>
      </c>
      <c r="B455" s="259"/>
      <c r="C455" s="249" t="s">
        <v>1963</v>
      </c>
      <c r="D455" s="33" t="s">
        <v>2064</v>
      </c>
      <c r="E455" s="34" t="s">
        <v>1236</v>
      </c>
      <c r="F455" s="35" t="s">
        <v>424</v>
      </c>
      <c r="G455" s="347" t="s">
        <v>1237</v>
      </c>
      <c r="H455" s="7">
        <v>200</v>
      </c>
      <c r="I455" s="7" t="s">
        <v>560</v>
      </c>
      <c r="J455" s="44">
        <v>8.5</v>
      </c>
      <c r="K455" s="65">
        <f t="shared" si="97"/>
        <v>1700</v>
      </c>
      <c r="L455" s="130">
        <v>8.5</v>
      </c>
      <c r="M455" s="40"/>
      <c r="N455" s="73" t="s">
        <v>551</v>
      </c>
      <c r="O455" s="26" t="s">
        <v>1964</v>
      </c>
      <c r="P455" s="38">
        <v>45077</v>
      </c>
      <c r="Q455" s="39">
        <f t="shared" si="98"/>
        <v>1700</v>
      </c>
      <c r="R455" s="207">
        <f t="shared" si="99"/>
        <v>1870</v>
      </c>
      <c r="S455" s="275"/>
      <c r="T455" s="207"/>
      <c r="U455" s="4">
        <v>12</v>
      </c>
      <c r="V455" s="32"/>
      <c r="W455" s="27" t="s">
        <v>2067</v>
      </c>
      <c r="X455" s="27"/>
    </row>
    <row r="456" spans="1:24" ht="80.099999999999994" hidden="1" customHeight="1" x14ac:dyDescent="0.25">
      <c r="A456" s="216">
        <v>454</v>
      </c>
      <c r="B456" s="259"/>
      <c r="C456" s="240" t="s">
        <v>1965</v>
      </c>
      <c r="D456" s="33" t="s">
        <v>1966</v>
      </c>
      <c r="E456" s="220" t="s">
        <v>51</v>
      </c>
      <c r="F456" s="221" t="s">
        <v>90</v>
      </c>
      <c r="G456" s="347" t="s">
        <v>1314</v>
      </c>
      <c r="H456" s="7" t="s">
        <v>1967</v>
      </c>
      <c r="I456" s="7" t="s">
        <v>560</v>
      </c>
      <c r="J456" s="44">
        <v>0.79532999999999998</v>
      </c>
      <c r="K456" s="65">
        <v>1670.193</v>
      </c>
      <c r="L456" s="44">
        <v>0.79532999999999998</v>
      </c>
      <c r="M456" s="40"/>
      <c r="N456" s="73" t="s">
        <v>551</v>
      </c>
      <c r="O456" s="26" t="s">
        <v>1968</v>
      </c>
      <c r="P456" s="38">
        <v>45077</v>
      </c>
      <c r="Q456" s="39">
        <f t="shared" si="98"/>
        <v>1670.193</v>
      </c>
      <c r="R456" s="207">
        <f t="shared" si="99"/>
        <v>1837.2122999999999</v>
      </c>
      <c r="S456" s="275"/>
      <c r="T456" s="239" t="s">
        <v>2087</v>
      </c>
      <c r="U456" s="4">
        <v>12</v>
      </c>
      <c r="V456" s="32"/>
      <c r="W456" s="27" t="s">
        <v>2067</v>
      </c>
      <c r="X456" s="27"/>
    </row>
    <row r="457" spans="1:24" ht="80.099999999999994" hidden="1" customHeight="1" x14ac:dyDescent="0.25">
      <c r="A457" s="216">
        <v>455</v>
      </c>
      <c r="B457" s="423"/>
      <c r="C457" s="245" t="s">
        <v>1969</v>
      </c>
      <c r="D457" s="220" t="s">
        <v>1970</v>
      </c>
      <c r="E457" s="34" t="s">
        <v>536</v>
      </c>
      <c r="F457" s="221" t="s">
        <v>1009</v>
      </c>
      <c r="G457" s="347" t="s">
        <v>1010</v>
      </c>
      <c r="H457" s="7">
        <v>720</v>
      </c>
      <c r="I457" s="7" t="s">
        <v>560</v>
      </c>
      <c r="J457" s="44">
        <v>1.7</v>
      </c>
      <c r="K457" s="65">
        <f t="shared" si="97"/>
        <v>1224</v>
      </c>
      <c r="L457" s="44">
        <v>1.7</v>
      </c>
      <c r="M457" s="40"/>
      <c r="N457" s="73" t="s">
        <v>551</v>
      </c>
      <c r="O457" s="26" t="s">
        <v>1971</v>
      </c>
      <c r="P457" s="38">
        <v>45077</v>
      </c>
      <c r="Q457" s="39">
        <f t="shared" si="98"/>
        <v>1224</v>
      </c>
      <c r="R457" s="207">
        <f t="shared" si="99"/>
        <v>1346.4</v>
      </c>
      <c r="S457" s="275"/>
      <c r="T457" s="207"/>
      <c r="U457" s="4">
        <v>12</v>
      </c>
      <c r="V457" s="32"/>
      <c r="W457" s="27" t="s">
        <v>2067</v>
      </c>
      <c r="X457" s="27"/>
    </row>
    <row r="458" spans="1:24" ht="80.099999999999994" hidden="1" customHeight="1" x14ac:dyDescent="0.25">
      <c r="A458" s="216">
        <v>456</v>
      </c>
      <c r="B458" s="259"/>
      <c r="C458" s="240" t="s">
        <v>1972</v>
      </c>
      <c r="D458" s="246" t="s">
        <v>1973</v>
      </c>
      <c r="E458" s="246" t="s">
        <v>2125</v>
      </c>
      <c r="F458" s="247" t="s">
        <v>2126</v>
      </c>
      <c r="G458" s="434" t="s">
        <v>2127</v>
      </c>
      <c r="H458" s="7" t="s">
        <v>1974</v>
      </c>
      <c r="I458" s="7" t="s">
        <v>560</v>
      </c>
      <c r="J458" s="44">
        <v>6.4</v>
      </c>
      <c r="K458" s="65">
        <v>28800</v>
      </c>
      <c r="L458" s="44">
        <v>6.4</v>
      </c>
      <c r="M458" s="40"/>
      <c r="N458" s="73" t="s">
        <v>551</v>
      </c>
      <c r="O458" s="26" t="s">
        <v>1976</v>
      </c>
      <c r="P458" s="38">
        <v>45077</v>
      </c>
      <c r="Q458" s="39">
        <f t="shared" si="98"/>
        <v>28800</v>
      </c>
      <c r="R458" s="207">
        <f t="shared" si="99"/>
        <v>31680</v>
      </c>
      <c r="S458" s="275"/>
      <c r="T458" s="239" t="s">
        <v>2087</v>
      </c>
      <c r="U458" s="4">
        <v>12</v>
      </c>
      <c r="V458" s="32"/>
      <c r="W458" s="27" t="s">
        <v>2067</v>
      </c>
      <c r="X458" s="27"/>
    </row>
    <row r="459" spans="1:24" ht="80.099999999999994" hidden="1" customHeight="1" x14ac:dyDescent="0.25">
      <c r="A459" s="216">
        <v>457</v>
      </c>
      <c r="B459" s="259"/>
      <c r="C459" s="238" t="s">
        <v>1977</v>
      </c>
      <c r="D459" s="33" t="s">
        <v>1978</v>
      </c>
      <c r="E459" s="34" t="s">
        <v>725</v>
      </c>
      <c r="F459" s="35" t="s">
        <v>397</v>
      </c>
      <c r="G459" s="347" t="s">
        <v>772</v>
      </c>
      <c r="H459" s="7">
        <v>15</v>
      </c>
      <c r="I459" s="7" t="s">
        <v>560</v>
      </c>
      <c r="J459" s="44">
        <v>450</v>
      </c>
      <c r="K459" s="65">
        <f t="shared" si="97"/>
        <v>6750</v>
      </c>
      <c r="L459" s="130">
        <f>J459</f>
        <v>450</v>
      </c>
      <c r="M459" s="40"/>
      <c r="N459" s="73" t="s">
        <v>551</v>
      </c>
      <c r="O459" s="26" t="s">
        <v>1975</v>
      </c>
      <c r="P459" s="38">
        <v>45077</v>
      </c>
      <c r="Q459" s="39">
        <f t="shared" si="98"/>
        <v>6750</v>
      </c>
      <c r="R459" s="207">
        <f t="shared" si="99"/>
        <v>7425</v>
      </c>
      <c r="S459" s="275"/>
      <c r="T459" s="207"/>
      <c r="U459" s="4">
        <v>12</v>
      </c>
      <c r="V459" s="32"/>
      <c r="W459" s="27" t="s">
        <v>2067</v>
      </c>
      <c r="X459" s="27"/>
    </row>
    <row r="460" spans="1:24" ht="80.099999999999994" hidden="1" customHeight="1" x14ac:dyDescent="0.25">
      <c r="A460" s="216">
        <v>458</v>
      </c>
      <c r="B460" s="259"/>
      <c r="C460" s="238" t="s">
        <v>1979</v>
      </c>
      <c r="D460" s="33" t="s">
        <v>1980</v>
      </c>
      <c r="E460" s="222" t="s">
        <v>49</v>
      </c>
      <c r="F460" s="223" t="s">
        <v>88</v>
      </c>
      <c r="G460" s="347" t="s">
        <v>89</v>
      </c>
      <c r="H460" s="7">
        <v>15</v>
      </c>
      <c r="I460" s="7" t="s">
        <v>560</v>
      </c>
      <c r="J460" s="44">
        <v>421.95</v>
      </c>
      <c r="K460" s="65">
        <f t="shared" si="97"/>
        <v>6329.25</v>
      </c>
      <c r="L460" s="130">
        <v>421.95</v>
      </c>
      <c r="M460" s="40"/>
      <c r="N460" s="73" t="s">
        <v>551</v>
      </c>
      <c r="O460" s="26" t="s">
        <v>1981</v>
      </c>
      <c r="P460" s="38">
        <v>45077</v>
      </c>
      <c r="Q460" s="39">
        <f t="shared" si="98"/>
        <v>6329.25</v>
      </c>
      <c r="R460" s="207">
        <f t="shared" si="99"/>
        <v>6962.1750000000002</v>
      </c>
      <c r="S460" s="275"/>
      <c r="T460" s="207"/>
      <c r="U460" s="4">
        <v>12</v>
      </c>
      <c r="V460" s="32"/>
      <c r="W460" s="27" t="s">
        <v>2067</v>
      </c>
      <c r="X460" s="27"/>
    </row>
    <row r="461" spans="1:24" ht="80.099999999999994" hidden="1" customHeight="1" x14ac:dyDescent="0.25">
      <c r="A461" s="216">
        <v>459</v>
      </c>
      <c r="B461" s="259"/>
      <c r="C461" s="238" t="s">
        <v>1982</v>
      </c>
      <c r="D461" s="33" t="s">
        <v>1983</v>
      </c>
      <c r="E461" s="208" t="s">
        <v>1984</v>
      </c>
      <c r="F461" s="209" t="s">
        <v>1985</v>
      </c>
      <c r="G461" s="308" t="s">
        <v>1986</v>
      </c>
      <c r="H461" s="7">
        <v>20</v>
      </c>
      <c r="I461" s="7" t="s">
        <v>560</v>
      </c>
      <c r="J461" s="44">
        <v>1.191E-2</v>
      </c>
      <c r="K461" s="65">
        <v>20</v>
      </c>
      <c r="L461" s="44">
        <v>1.191E-2</v>
      </c>
      <c r="M461" s="40"/>
      <c r="N461" s="73" t="s">
        <v>551</v>
      </c>
      <c r="O461" s="26" t="s">
        <v>1987</v>
      </c>
      <c r="P461" s="38">
        <v>44773</v>
      </c>
      <c r="Q461" s="39">
        <f t="shared" si="98"/>
        <v>20</v>
      </c>
      <c r="R461" s="207">
        <f t="shared" si="99"/>
        <v>22</v>
      </c>
      <c r="S461" s="275"/>
      <c r="T461" s="207"/>
      <c r="U461" s="4">
        <v>2</v>
      </c>
      <c r="V461" s="32"/>
      <c r="W461" s="27" t="s">
        <v>2067</v>
      </c>
      <c r="X461" s="27"/>
    </row>
    <row r="462" spans="1:24" ht="80.099999999999994" hidden="1" customHeight="1" x14ac:dyDescent="0.25">
      <c r="A462" s="216">
        <v>460</v>
      </c>
      <c r="B462" s="259"/>
      <c r="C462" s="238" t="s">
        <v>1988</v>
      </c>
      <c r="D462" s="33" t="s">
        <v>1047</v>
      </c>
      <c r="E462" s="222" t="s">
        <v>1330</v>
      </c>
      <c r="F462" s="223" t="s">
        <v>288</v>
      </c>
      <c r="G462" s="347" t="s">
        <v>289</v>
      </c>
      <c r="H462" s="7" t="s">
        <v>1989</v>
      </c>
      <c r="I462" s="7" t="s">
        <v>560</v>
      </c>
      <c r="J462" s="44" t="s">
        <v>1990</v>
      </c>
      <c r="K462" s="65" t="s">
        <v>1991</v>
      </c>
      <c r="L462" s="44" t="s">
        <v>1990</v>
      </c>
      <c r="M462" s="40"/>
      <c r="N462" s="73" t="s">
        <v>551</v>
      </c>
      <c r="O462" s="26" t="s">
        <v>2398</v>
      </c>
      <c r="P462" s="38">
        <v>45077</v>
      </c>
      <c r="Q462" s="65" t="s">
        <v>1991</v>
      </c>
      <c r="R462" s="207" t="s">
        <v>1992</v>
      </c>
      <c r="S462" s="275">
        <v>0</v>
      </c>
      <c r="T462" s="207"/>
      <c r="U462" s="4">
        <v>7</v>
      </c>
      <c r="V462" s="32"/>
      <c r="W462" s="27" t="s">
        <v>2067</v>
      </c>
      <c r="X462" s="27"/>
    </row>
    <row r="463" spans="1:24" ht="80.099999999999994" hidden="1" customHeight="1" x14ac:dyDescent="0.25">
      <c r="A463" s="216">
        <v>461</v>
      </c>
      <c r="B463" s="259"/>
      <c r="C463" s="240" t="s">
        <v>1993</v>
      </c>
      <c r="D463" s="33" t="s">
        <v>1994</v>
      </c>
      <c r="E463" s="34" t="s">
        <v>1997</v>
      </c>
      <c r="F463" s="35" t="s">
        <v>232</v>
      </c>
      <c r="G463" s="347" t="s">
        <v>233</v>
      </c>
      <c r="H463" s="9">
        <v>2940</v>
      </c>
      <c r="I463" s="7" t="s">
        <v>560</v>
      </c>
      <c r="J463" s="44">
        <v>21.705670000000001</v>
      </c>
      <c r="K463" s="65">
        <f t="shared" si="97"/>
        <v>63814.669800000003</v>
      </c>
      <c r="L463" s="44">
        <v>21.705670000000001</v>
      </c>
      <c r="M463" s="40"/>
      <c r="N463" s="73" t="s">
        <v>551</v>
      </c>
      <c r="O463" s="26" t="s">
        <v>1995</v>
      </c>
      <c r="P463" s="38">
        <v>45077</v>
      </c>
      <c r="Q463" s="39">
        <f t="shared" si="98"/>
        <v>63814.669800000003</v>
      </c>
      <c r="R463" s="207">
        <f t="shared" si="99"/>
        <v>70196.136780000001</v>
      </c>
      <c r="S463" s="275"/>
      <c r="T463" s="239" t="s">
        <v>2087</v>
      </c>
      <c r="U463" s="4">
        <v>12</v>
      </c>
      <c r="V463" s="235"/>
      <c r="W463" s="27" t="s">
        <v>2067</v>
      </c>
      <c r="X463" s="27"/>
    </row>
    <row r="464" spans="1:24" ht="80.099999999999994" hidden="1" customHeight="1" x14ac:dyDescent="0.25">
      <c r="A464" s="216">
        <v>462</v>
      </c>
      <c r="B464" s="259"/>
      <c r="C464" s="240" t="s">
        <v>2065</v>
      </c>
      <c r="D464" s="33" t="s">
        <v>1996</v>
      </c>
      <c r="E464" s="222" t="s">
        <v>721</v>
      </c>
      <c r="F464" s="223" t="s">
        <v>770</v>
      </c>
      <c r="G464" s="347" t="s">
        <v>771</v>
      </c>
      <c r="H464" s="7" t="s">
        <v>1998</v>
      </c>
      <c r="I464" s="7" t="s">
        <v>560</v>
      </c>
      <c r="J464" s="44" t="s">
        <v>1999</v>
      </c>
      <c r="K464" s="65" t="s">
        <v>2000</v>
      </c>
      <c r="L464" s="44" t="s">
        <v>1999</v>
      </c>
      <c r="M464" s="40"/>
      <c r="N464" s="73" t="s">
        <v>551</v>
      </c>
      <c r="O464" s="26" t="s">
        <v>2001</v>
      </c>
      <c r="P464" s="225">
        <v>45077</v>
      </c>
      <c r="Q464" s="36" t="str">
        <f t="shared" si="98"/>
        <v>1.300,6875
62.433,00</v>
      </c>
      <c r="R464" s="207" t="s">
        <v>2002</v>
      </c>
      <c r="S464" s="275"/>
      <c r="T464" s="239" t="s">
        <v>2087</v>
      </c>
      <c r="U464" s="4">
        <v>12</v>
      </c>
      <c r="V464" s="32"/>
      <c r="W464" s="27" t="s">
        <v>2067</v>
      </c>
      <c r="X464" s="27"/>
    </row>
    <row r="465" spans="1:24" ht="80.099999999999994" hidden="1" customHeight="1" x14ac:dyDescent="0.25">
      <c r="A465" s="216">
        <v>463</v>
      </c>
      <c r="B465" s="259"/>
      <c r="C465" s="238" t="s">
        <v>2003</v>
      </c>
      <c r="D465" s="33" t="s">
        <v>1926</v>
      </c>
      <c r="E465" s="208" t="s">
        <v>2004</v>
      </c>
      <c r="F465" s="209" t="s">
        <v>2005</v>
      </c>
      <c r="G465" s="347" t="s">
        <v>2006</v>
      </c>
      <c r="H465" s="7">
        <v>1440</v>
      </c>
      <c r="I465" s="7" t="s">
        <v>560</v>
      </c>
      <c r="J465" s="44">
        <v>0.82</v>
      </c>
      <c r="K465" s="65">
        <f t="shared" si="97"/>
        <v>1180.8</v>
      </c>
      <c r="L465" s="44">
        <v>0.82</v>
      </c>
      <c r="M465" s="40"/>
      <c r="N465" s="73" t="s">
        <v>551</v>
      </c>
      <c r="O465" s="26" t="s">
        <v>2007</v>
      </c>
      <c r="P465" s="38">
        <v>45077</v>
      </c>
      <c r="Q465" s="39">
        <f t="shared" si="98"/>
        <v>1180.8</v>
      </c>
      <c r="R465" s="207">
        <f t="shared" si="99"/>
        <v>1298.8799999999999</v>
      </c>
      <c r="S465" s="275">
        <v>1298.8800000000001</v>
      </c>
      <c r="T465" s="207"/>
      <c r="U465" s="4">
        <v>7</v>
      </c>
      <c r="V465" s="32"/>
      <c r="W465" s="27" t="s">
        <v>2067</v>
      </c>
      <c r="X465" s="27"/>
    </row>
    <row r="466" spans="1:24" ht="80.099999999999994" hidden="1" customHeight="1" x14ac:dyDescent="0.25">
      <c r="A466" s="216">
        <v>464</v>
      </c>
      <c r="B466" s="259"/>
      <c r="C466" s="238" t="s">
        <v>2008</v>
      </c>
      <c r="D466" s="33" t="s">
        <v>2009</v>
      </c>
      <c r="E466" s="222" t="s">
        <v>2004</v>
      </c>
      <c r="F466" s="223" t="s">
        <v>2005</v>
      </c>
      <c r="G466" s="347" t="s">
        <v>2006</v>
      </c>
      <c r="H466" s="7">
        <v>720</v>
      </c>
      <c r="I466" s="7" t="s">
        <v>560</v>
      </c>
      <c r="J466" s="44">
        <v>0.7</v>
      </c>
      <c r="K466" s="65">
        <f t="shared" si="97"/>
        <v>503.99999999999994</v>
      </c>
      <c r="L466" s="44">
        <v>0.7</v>
      </c>
      <c r="M466" s="40"/>
      <c r="N466" s="73" t="s">
        <v>551</v>
      </c>
      <c r="O466" s="26" t="s">
        <v>2010</v>
      </c>
      <c r="P466" s="38">
        <v>45077</v>
      </c>
      <c r="Q466" s="39">
        <f t="shared" si="98"/>
        <v>503.99999999999994</v>
      </c>
      <c r="R466" s="207">
        <f t="shared" si="99"/>
        <v>554.4</v>
      </c>
      <c r="S466" s="275">
        <v>529.48</v>
      </c>
      <c r="T466" s="207"/>
      <c r="U466" s="4">
        <v>7</v>
      </c>
      <c r="V466" s="32"/>
      <c r="W466" s="27" t="s">
        <v>2067</v>
      </c>
      <c r="X466" s="27"/>
    </row>
    <row r="467" spans="1:24" ht="80.099999999999994" hidden="1" customHeight="1" x14ac:dyDescent="0.25">
      <c r="A467" s="216">
        <v>465</v>
      </c>
      <c r="B467" s="259"/>
      <c r="C467" s="238" t="s">
        <v>2011</v>
      </c>
      <c r="D467" s="33" t="s">
        <v>1926</v>
      </c>
      <c r="E467" s="222" t="s">
        <v>2004</v>
      </c>
      <c r="F467" s="223" t="s">
        <v>2005</v>
      </c>
      <c r="G467" s="347" t="s">
        <v>2006</v>
      </c>
      <c r="H467" s="7">
        <v>2880</v>
      </c>
      <c r="I467" s="7" t="s">
        <v>560</v>
      </c>
      <c r="J467" s="44">
        <v>0.48</v>
      </c>
      <c r="K467" s="65">
        <f t="shared" si="97"/>
        <v>1382.3999999999999</v>
      </c>
      <c r="L467" s="44">
        <v>0.48</v>
      </c>
      <c r="M467" s="40"/>
      <c r="N467" s="73" t="s">
        <v>551</v>
      </c>
      <c r="O467" s="123" t="s">
        <v>3731</v>
      </c>
      <c r="P467" s="48">
        <v>45077</v>
      </c>
      <c r="Q467" s="49">
        <f t="shared" si="98"/>
        <v>1382.3999999999999</v>
      </c>
      <c r="R467" s="10">
        <f t="shared" si="99"/>
        <v>1520.6399999999999</v>
      </c>
      <c r="S467" s="275">
        <v>1283.04</v>
      </c>
      <c r="T467" s="207"/>
      <c r="U467" s="4">
        <v>7</v>
      </c>
      <c r="V467" s="32"/>
      <c r="W467" s="27" t="s">
        <v>2067</v>
      </c>
      <c r="X467" s="27"/>
    </row>
    <row r="468" spans="1:24" ht="80.099999999999994" hidden="1" customHeight="1" x14ac:dyDescent="0.25">
      <c r="A468" s="216">
        <v>466</v>
      </c>
      <c r="B468" s="259"/>
      <c r="C468" s="238" t="s">
        <v>2012</v>
      </c>
      <c r="D468" s="33" t="s">
        <v>2013</v>
      </c>
      <c r="E468" s="222" t="s">
        <v>1710</v>
      </c>
      <c r="F468" s="223" t="s">
        <v>1711</v>
      </c>
      <c r="G468" s="414" t="s">
        <v>1712</v>
      </c>
      <c r="H468" s="7">
        <v>2</v>
      </c>
      <c r="I468" s="7" t="s">
        <v>560</v>
      </c>
      <c r="J468" s="44">
        <v>670</v>
      </c>
      <c r="K468" s="65">
        <f t="shared" si="97"/>
        <v>1340</v>
      </c>
      <c r="L468" s="44">
        <v>670</v>
      </c>
      <c r="M468" s="40"/>
      <c r="N468" s="73" t="s">
        <v>551</v>
      </c>
      <c r="O468" s="26" t="s">
        <v>2014</v>
      </c>
      <c r="P468" s="38">
        <v>44926</v>
      </c>
      <c r="Q468" s="39">
        <f t="shared" si="98"/>
        <v>1340</v>
      </c>
      <c r="R468" s="207">
        <f t="shared" si="99"/>
        <v>1474</v>
      </c>
      <c r="S468" s="275">
        <v>0</v>
      </c>
      <c r="T468" s="207"/>
      <c r="U468" s="4">
        <v>7</v>
      </c>
      <c r="V468" s="32"/>
      <c r="W468" s="27" t="s">
        <v>2067</v>
      </c>
      <c r="X468" s="27"/>
    </row>
    <row r="469" spans="1:24" ht="80.099999999999994" hidden="1" customHeight="1" x14ac:dyDescent="0.25">
      <c r="A469" s="216">
        <v>467</v>
      </c>
      <c r="B469" s="259"/>
      <c r="C469" s="238" t="s">
        <v>2015</v>
      </c>
      <c r="D469" s="33" t="s">
        <v>2016</v>
      </c>
      <c r="E469" s="34" t="s">
        <v>287</v>
      </c>
      <c r="F469" s="35" t="s">
        <v>288</v>
      </c>
      <c r="G469" s="347" t="s">
        <v>289</v>
      </c>
      <c r="H469" s="7" t="s">
        <v>2058</v>
      </c>
      <c r="I469" s="7" t="s">
        <v>560</v>
      </c>
      <c r="J469" s="44" t="s">
        <v>2017</v>
      </c>
      <c r="K469" s="65" t="s">
        <v>2018</v>
      </c>
      <c r="L469" s="44" t="s">
        <v>2017</v>
      </c>
      <c r="M469" s="40"/>
      <c r="N469" s="73" t="s">
        <v>551</v>
      </c>
      <c r="O469" s="26" t="s">
        <v>2020</v>
      </c>
      <c r="P469" s="38">
        <v>45199</v>
      </c>
      <c r="Q469" s="65" t="s">
        <v>2018</v>
      </c>
      <c r="R469" s="130" t="s">
        <v>2019</v>
      </c>
      <c r="S469" s="130">
        <v>19.8</v>
      </c>
      <c r="T469" s="207"/>
      <c r="U469" s="4">
        <v>7</v>
      </c>
      <c r="V469" s="32"/>
      <c r="W469" s="27" t="s">
        <v>2067</v>
      </c>
      <c r="X469" s="27"/>
    </row>
    <row r="470" spans="1:24" ht="80.099999999999994" hidden="1" customHeight="1" x14ac:dyDescent="0.25">
      <c r="A470" s="216">
        <v>468</v>
      </c>
      <c r="B470" s="259"/>
      <c r="C470" s="238" t="s">
        <v>2022</v>
      </c>
      <c r="D470" s="33" t="s">
        <v>563</v>
      </c>
      <c r="E470" s="208" t="s">
        <v>937</v>
      </c>
      <c r="F470" s="224" t="s">
        <v>939</v>
      </c>
      <c r="G470" s="347" t="s">
        <v>938</v>
      </c>
      <c r="H470" s="7" t="s">
        <v>2023</v>
      </c>
      <c r="I470" s="7" t="s">
        <v>560</v>
      </c>
      <c r="J470" s="44" t="s">
        <v>2024</v>
      </c>
      <c r="K470" s="65">
        <v>2988</v>
      </c>
      <c r="L470" s="130" t="str">
        <f t="shared" ref="L470:L483" si="102">J470</f>
        <v>€ 1,00
€ 1,37
€ 5,5</v>
      </c>
      <c r="M470" s="217"/>
      <c r="N470" s="73" t="s">
        <v>551</v>
      </c>
      <c r="O470" s="26" t="s">
        <v>2021</v>
      </c>
      <c r="P470" s="38">
        <v>45077</v>
      </c>
      <c r="Q470" s="39">
        <f t="shared" si="98"/>
        <v>2988</v>
      </c>
      <c r="R470" s="207">
        <f t="shared" si="99"/>
        <v>3286.8</v>
      </c>
      <c r="S470" s="275"/>
      <c r="T470" s="207"/>
      <c r="U470" s="4">
        <v>12</v>
      </c>
      <c r="V470" s="32"/>
      <c r="W470" s="27" t="s">
        <v>2067</v>
      </c>
      <c r="X470" s="27"/>
    </row>
    <row r="471" spans="1:24" ht="80.099999999999994" hidden="1" customHeight="1" x14ac:dyDescent="0.25">
      <c r="A471" s="228">
        <v>469</v>
      </c>
      <c r="B471" s="258"/>
      <c r="C471" s="238" t="s">
        <v>2026</v>
      </c>
      <c r="D471" s="33" t="s">
        <v>2027</v>
      </c>
      <c r="E471" s="208" t="s">
        <v>2028</v>
      </c>
      <c r="F471" s="209" t="s">
        <v>2031</v>
      </c>
      <c r="G471" s="347" t="s">
        <v>2032</v>
      </c>
      <c r="H471" s="7">
        <v>240</v>
      </c>
      <c r="I471" s="7" t="s">
        <v>274</v>
      </c>
      <c r="J471" s="44">
        <v>0.19</v>
      </c>
      <c r="K471" s="65">
        <f t="shared" si="97"/>
        <v>45.6</v>
      </c>
      <c r="L471" s="130">
        <f t="shared" si="102"/>
        <v>0.19</v>
      </c>
      <c r="M471" s="217">
        <v>44713</v>
      </c>
      <c r="N471" s="73" t="s">
        <v>551</v>
      </c>
      <c r="O471" s="26" t="s">
        <v>2029</v>
      </c>
      <c r="P471" s="38">
        <v>45077</v>
      </c>
      <c r="Q471" s="39">
        <f t="shared" si="98"/>
        <v>45.6</v>
      </c>
      <c r="R471" s="207">
        <f t="shared" si="99"/>
        <v>50.160000000000004</v>
      </c>
      <c r="S471" s="275"/>
      <c r="T471" s="207" t="s">
        <v>2030</v>
      </c>
      <c r="U471" s="4">
        <v>12</v>
      </c>
      <c r="V471" s="32"/>
      <c r="W471" s="27" t="s">
        <v>2133</v>
      </c>
      <c r="X471" s="27"/>
    </row>
    <row r="472" spans="1:24" ht="80.099999999999994" hidden="1" customHeight="1" x14ac:dyDescent="0.25">
      <c r="A472" s="228">
        <v>470</v>
      </c>
      <c r="B472" s="258"/>
      <c r="C472" s="238" t="s">
        <v>2033</v>
      </c>
      <c r="D472" s="33" t="s">
        <v>2443</v>
      </c>
      <c r="E472" s="226" t="s">
        <v>23</v>
      </c>
      <c r="F472" s="227" t="s">
        <v>84</v>
      </c>
      <c r="G472" s="347" t="s">
        <v>93</v>
      </c>
      <c r="H472" s="7">
        <v>182</v>
      </c>
      <c r="I472" s="7" t="s">
        <v>560</v>
      </c>
      <c r="J472" s="44">
        <v>218.85</v>
      </c>
      <c r="K472" s="65">
        <f t="shared" si="97"/>
        <v>39830.699999999997</v>
      </c>
      <c r="L472" s="130">
        <f t="shared" si="102"/>
        <v>218.85</v>
      </c>
      <c r="M472" s="170" t="s">
        <v>1755</v>
      </c>
      <c r="N472" s="73" t="s">
        <v>551</v>
      </c>
      <c r="O472" s="26" t="s">
        <v>2034</v>
      </c>
      <c r="P472" s="38">
        <v>45077</v>
      </c>
      <c r="Q472" s="39">
        <f t="shared" si="98"/>
        <v>39830.699999999997</v>
      </c>
      <c r="R472" s="207">
        <f t="shared" si="99"/>
        <v>43813.77</v>
      </c>
      <c r="S472" s="275"/>
      <c r="T472" s="207" t="s">
        <v>2444</v>
      </c>
      <c r="U472" s="4">
        <v>12</v>
      </c>
      <c r="V472" s="32"/>
      <c r="W472" s="27" t="s">
        <v>2133</v>
      </c>
      <c r="X472" s="27"/>
    </row>
    <row r="473" spans="1:24" ht="80.099999999999994" hidden="1" customHeight="1" x14ac:dyDescent="0.25">
      <c r="A473" s="228">
        <v>471</v>
      </c>
      <c r="B473" s="258"/>
      <c r="C473" s="238" t="s">
        <v>2035</v>
      </c>
      <c r="D473" s="33" t="s">
        <v>2036</v>
      </c>
      <c r="E473" s="229" t="s">
        <v>1449</v>
      </c>
      <c r="F473" s="230" t="str">
        <f t="shared" ref="F473:G473" si="103">F417</f>
        <v>05288990962</v>
      </c>
      <c r="G473" s="347" t="str">
        <f t="shared" si="103"/>
        <v>sobi.srl@legalmail.it</v>
      </c>
      <c r="H473" s="7">
        <v>21280</v>
      </c>
      <c r="I473" s="7" t="s">
        <v>560</v>
      </c>
      <c r="J473" s="44">
        <v>17.512090000000001</v>
      </c>
      <c r="K473" s="65">
        <f t="shared" si="97"/>
        <v>372657.27520000003</v>
      </c>
      <c r="L473" s="130">
        <f t="shared" si="102"/>
        <v>17.512090000000001</v>
      </c>
      <c r="M473" s="170" t="s">
        <v>1755</v>
      </c>
      <c r="N473" s="73" t="s">
        <v>551</v>
      </c>
      <c r="O473" s="26" t="s">
        <v>2037</v>
      </c>
      <c r="P473" s="38">
        <v>45077</v>
      </c>
      <c r="Q473" s="39">
        <f t="shared" si="98"/>
        <v>372657.27520000003</v>
      </c>
      <c r="R473" s="207">
        <f t="shared" si="99"/>
        <v>409923.00272000005</v>
      </c>
      <c r="S473" s="275"/>
      <c r="T473" s="207"/>
      <c r="U473" s="4">
        <v>12</v>
      </c>
      <c r="V473" s="32"/>
      <c r="W473" s="27" t="s">
        <v>2133</v>
      </c>
      <c r="X473" s="27"/>
    </row>
    <row r="474" spans="1:24" ht="80.099999999999994" hidden="1" customHeight="1" x14ac:dyDescent="0.25">
      <c r="A474" s="228">
        <v>472</v>
      </c>
      <c r="B474" s="258"/>
      <c r="C474" s="238" t="s">
        <v>2039</v>
      </c>
      <c r="D474" s="33" t="s">
        <v>2040</v>
      </c>
      <c r="E474" s="34" t="s">
        <v>206</v>
      </c>
      <c r="F474" s="30" t="s">
        <v>207</v>
      </c>
      <c r="G474" s="347" t="s">
        <v>208</v>
      </c>
      <c r="H474" s="7">
        <v>7000</v>
      </c>
      <c r="I474" s="7" t="s">
        <v>560</v>
      </c>
      <c r="J474" s="44">
        <v>0.2</v>
      </c>
      <c r="K474" s="65">
        <f t="shared" si="97"/>
        <v>1400</v>
      </c>
      <c r="L474" s="130">
        <f t="shared" si="102"/>
        <v>0.2</v>
      </c>
      <c r="M474" s="217">
        <v>44713</v>
      </c>
      <c r="N474" s="73" t="s">
        <v>1040</v>
      </c>
      <c r="O474" s="26" t="s">
        <v>2038</v>
      </c>
      <c r="P474" s="38">
        <v>45077</v>
      </c>
      <c r="Q474" s="39">
        <f t="shared" si="98"/>
        <v>1400</v>
      </c>
      <c r="R474" s="207">
        <f t="shared" si="99"/>
        <v>1540</v>
      </c>
      <c r="S474" s="275"/>
      <c r="T474" s="207" t="s">
        <v>2041</v>
      </c>
      <c r="U474" s="4">
        <v>12</v>
      </c>
      <c r="V474" s="32"/>
      <c r="W474" s="27" t="s">
        <v>2133</v>
      </c>
      <c r="X474" s="27"/>
    </row>
    <row r="475" spans="1:24" ht="80.099999999999994" hidden="1" customHeight="1" x14ac:dyDescent="0.25">
      <c r="A475" s="228">
        <v>473</v>
      </c>
      <c r="B475" s="258"/>
      <c r="C475" s="238" t="s">
        <v>30</v>
      </c>
      <c r="D475" s="33" t="s">
        <v>2043</v>
      </c>
      <c r="E475" s="34" t="s">
        <v>14</v>
      </c>
      <c r="F475" s="232" t="s">
        <v>78</v>
      </c>
      <c r="G475" s="304" t="s">
        <v>79</v>
      </c>
      <c r="H475" s="7">
        <v>70</v>
      </c>
      <c r="I475" s="7" t="s">
        <v>560</v>
      </c>
      <c r="J475" s="44">
        <v>1252.72</v>
      </c>
      <c r="K475" s="65">
        <f>H475*J475</f>
        <v>87690.400000000009</v>
      </c>
      <c r="L475" s="130">
        <f t="shared" si="102"/>
        <v>1252.72</v>
      </c>
      <c r="M475" s="170" t="s">
        <v>1755</v>
      </c>
      <c r="N475" s="73" t="s">
        <v>551</v>
      </c>
      <c r="O475" s="26" t="s">
        <v>2042</v>
      </c>
      <c r="P475" s="38">
        <v>45077</v>
      </c>
      <c r="Q475" s="39">
        <f>K475</f>
        <v>87690.400000000009</v>
      </c>
      <c r="R475" s="231">
        <f t="shared" si="99"/>
        <v>96459.44</v>
      </c>
      <c r="S475" s="275"/>
      <c r="T475" s="231"/>
      <c r="U475" s="4">
        <v>12</v>
      </c>
      <c r="V475" s="234" t="s">
        <v>1052</v>
      </c>
      <c r="W475" s="27" t="s">
        <v>2133</v>
      </c>
      <c r="X475" s="138" t="s">
        <v>2044</v>
      </c>
    </row>
    <row r="476" spans="1:24" ht="80.099999999999994" hidden="1" customHeight="1" x14ac:dyDescent="0.25">
      <c r="A476" s="228">
        <v>474</v>
      </c>
      <c r="B476" s="258"/>
      <c r="C476" s="238" t="s">
        <v>2045</v>
      </c>
      <c r="D476" s="33" t="s">
        <v>1926</v>
      </c>
      <c r="E476" s="34" t="s">
        <v>2046</v>
      </c>
      <c r="F476" s="233" t="s">
        <v>2047</v>
      </c>
      <c r="G476" s="309" t="s">
        <v>2048</v>
      </c>
      <c r="H476" s="7">
        <v>720</v>
      </c>
      <c r="I476" s="7" t="s">
        <v>560</v>
      </c>
      <c r="J476" s="44">
        <v>0.66</v>
      </c>
      <c r="K476" s="65">
        <f>H476*J476</f>
        <v>475.20000000000005</v>
      </c>
      <c r="L476" s="130">
        <f t="shared" si="102"/>
        <v>0.66</v>
      </c>
      <c r="M476" s="217"/>
      <c r="N476" s="73" t="s">
        <v>551</v>
      </c>
      <c r="O476" s="26" t="s">
        <v>2049</v>
      </c>
      <c r="P476" s="38">
        <v>44742</v>
      </c>
      <c r="Q476" s="39">
        <f>K476</f>
        <v>475.20000000000005</v>
      </c>
      <c r="R476" s="231">
        <f t="shared" si="99"/>
        <v>522.72</v>
      </c>
      <c r="S476" s="275"/>
      <c r="T476" s="231"/>
      <c r="U476" s="4">
        <v>12</v>
      </c>
      <c r="V476" s="32"/>
      <c r="W476" s="27" t="s">
        <v>2133</v>
      </c>
      <c r="X476" s="27"/>
    </row>
    <row r="477" spans="1:24" ht="80.099999999999994" hidden="1" customHeight="1" x14ac:dyDescent="0.25">
      <c r="A477" s="228">
        <v>475</v>
      </c>
      <c r="B477" s="258"/>
      <c r="C477" s="240" t="s">
        <v>2050</v>
      </c>
      <c r="D477" s="33" t="s">
        <v>2051</v>
      </c>
      <c r="E477" s="34" t="str">
        <f>E474</f>
        <v>MYLAN ITALIA SRL</v>
      </c>
      <c r="F477" s="30" t="str">
        <f t="shared" ref="F477:G477" si="104">F474</f>
        <v>02789580590</v>
      </c>
      <c r="G477" s="347" t="str">
        <f t="shared" si="104"/>
        <v>MYLAN.GARE@LEGALMAIL.IT</v>
      </c>
      <c r="H477" s="7">
        <v>1500</v>
      </c>
      <c r="I477" s="7" t="s">
        <v>560</v>
      </c>
      <c r="J477" s="44">
        <v>0.14087</v>
      </c>
      <c r="K477" s="65">
        <f>H477*J477</f>
        <v>211.30500000000001</v>
      </c>
      <c r="L477" s="130">
        <f t="shared" si="102"/>
        <v>0.14087</v>
      </c>
      <c r="M477" s="217"/>
      <c r="N477" s="73" t="s">
        <v>551</v>
      </c>
      <c r="O477" s="26" t="s">
        <v>2052</v>
      </c>
      <c r="P477" s="38">
        <v>45107</v>
      </c>
      <c r="Q477" s="39">
        <f>K477</f>
        <v>211.30500000000001</v>
      </c>
      <c r="R477" s="231">
        <f t="shared" si="99"/>
        <v>232.43550000000002</v>
      </c>
      <c r="S477" s="275"/>
      <c r="T477" s="239" t="s">
        <v>2087</v>
      </c>
      <c r="U477" s="4">
        <v>12</v>
      </c>
      <c r="V477" s="32"/>
      <c r="W477" s="27" t="s">
        <v>2133</v>
      </c>
      <c r="X477" s="27"/>
    </row>
    <row r="478" spans="1:24" ht="80.099999999999994" hidden="1" customHeight="1" x14ac:dyDescent="0.25">
      <c r="A478" s="228">
        <v>476</v>
      </c>
      <c r="B478" s="258"/>
      <c r="C478" s="238" t="s">
        <v>2053</v>
      </c>
      <c r="D478" s="33" t="s">
        <v>2054</v>
      </c>
      <c r="E478" s="34" t="s">
        <v>287</v>
      </c>
      <c r="F478" s="35" t="s">
        <v>288</v>
      </c>
      <c r="G478" s="347" t="s">
        <v>289</v>
      </c>
      <c r="H478" s="7" t="s">
        <v>2056</v>
      </c>
      <c r="I478" s="7" t="s">
        <v>560</v>
      </c>
      <c r="J478" s="44" t="s">
        <v>2055</v>
      </c>
      <c r="K478" s="65" t="s">
        <v>2060</v>
      </c>
      <c r="L478" s="130" t="str">
        <f t="shared" si="102"/>
        <v>253,00
23,00 (spesa di trasporto)</v>
      </c>
      <c r="M478" s="44"/>
      <c r="N478" s="73" t="s">
        <v>551</v>
      </c>
      <c r="O478" s="26" t="s">
        <v>2057</v>
      </c>
      <c r="P478" s="38">
        <v>44926</v>
      </c>
      <c r="Q478" s="65" t="s">
        <v>2060</v>
      </c>
      <c r="R478" s="237" t="s">
        <v>2059</v>
      </c>
      <c r="S478" s="275">
        <v>0</v>
      </c>
      <c r="T478" s="231"/>
      <c r="U478" s="4" t="s">
        <v>408</v>
      </c>
      <c r="V478" s="32"/>
      <c r="W478" s="27" t="s">
        <v>2133</v>
      </c>
      <c r="X478" s="27"/>
    </row>
    <row r="479" spans="1:24" ht="80.099999999999994" hidden="1" customHeight="1" x14ac:dyDescent="0.25">
      <c r="A479" s="228">
        <v>477</v>
      </c>
      <c r="B479" s="258"/>
      <c r="C479" s="240" t="s">
        <v>381</v>
      </c>
      <c r="D479" s="33" t="s">
        <v>574</v>
      </c>
      <c r="E479" s="34" t="str">
        <f t="shared" ref="E479:G479" si="105">E80</f>
        <v>SANTEN ITALY SRL</v>
      </c>
      <c r="F479" s="30" t="str">
        <f t="shared" si="105"/>
        <v>08747570961</v>
      </c>
      <c r="G479" s="347" t="str">
        <f t="shared" si="105"/>
        <v>santenitaly@legalmail.it</v>
      </c>
      <c r="H479" s="7">
        <v>600</v>
      </c>
      <c r="I479" s="7" t="s">
        <v>560</v>
      </c>
      <c r="J479" s="44">
        <v>0.9</v>
      </c>
      <c r="K479" s="65">
        <f t="shared" ref="K479:K483" si="106">H479*J479</f>
        <v>540</v>
      </c>
      <c r="L479" s="130">
        <f t="shared" si="102"/>
        <v>0.9</v>
      </c>
      <c r="M479" s="217"/>
      <c r="N479" s="73" t="s">
        <v>551</v>
      </c>
      <c r="O479" s="26" t="s">
        <v>2068</v>
      </c>
      <c r="P479" s="38">
        <v>44926</v>
      </c>
      <c r="Q479" s="39">
        <v>540</v>
      </c>
      <c r="R479" s="237">
        <f t="shared" si="99"/>
        <v>594</v>
      </c>
      <c r="S479" s="275"/>
      <c r="T479" s="239" t="s">
        <v>2087</v>
      </c>
      <c r="U479" s="4">
        <v>11</v>
      </c>
      <c r="V479" s="32"/>
      <c r="W479" s="27" t="s">
        <v>2133</v>
      </c>
      <c r="X479" s="27"/>
    </row>
    <row r="480" spans="1:24" ht="80.099999999999994" hidden="1" customHeight="1" x14ac:dyDescent="0.25">
      <c r="A480" s="228">
        <v>478</v>
      </c>
      <c r="B480" s="258"/>
      <c r="C480" s="238" t="s">
        <v>2069</v>
      </c>
      <c r="D480" s="33" t="s">
        <v>2070</v>
      </c>
      <c r="E480" s="34" t="s">
        <v>176</v>
      </c>
      <c r="F480" s="35" t="s">
        <v>177</v>
      </c>
      <c r="G480" s="347" t="s">
        <v>178</v>
      </c>
      <c r="H480" s="7">
        <v>5532</v>
      </c>
      <c r="I480" s="7" t="s">
        <v>560</v>
      </c>
      <c r="J480" s="44">
        <v>7.23</v>
      </c>
      <c r="K480" s="65">
        <f t="shared" si="106"/>
        <v>39996.36</v>
      </c>
      <c r="L480" s="130">
        <f t="shared" si="102"/>
        <v>7.23</v>
      </c>
      <c r="M480" s="217"/>
      <c r="N480" s="73" t="s">
        <v>551</v>
      </c>
      <c r="O480" s="26" t="s">
        <v>2071</v>
      </c>
      <c r="P480" s="38">
        <v>45949</v>
      </c>
      <c r="Q480" s="39">
        <v>39996.36</v>
      </c>
      <c r="R480" s="237">
        <f t="shared" si="99"/>
        <v>43995.995999999999</v>
      </c>
      <c r="S480" s="275"/>
      <c r="T480" s="231"/>
      <c r="U480" s="4">
        <v>48</v>
      </c>
      <c r="V480" s="32"/>
      <c r="W480" s="27" t="s">
        <v>2133</v>
      </c>
      <c r="X480" s="27"/>
    </row>
    <row r="481" spans="1:24" ht="80.099999999999994" hidden="1" customHeight="1" x14ac:dyDescent="0.25">
      <c r="A481" s="228">
        <v>479</v>
      </c>
      <c r="B481" s="258"/>
      <c r="C481" s="238" t="s">
        <v>2987</v>
      </c>
      <c r="D481" s="33" t="s">
        <v>2072</v>
      </c>
      <c r="E481" s="34" t="str">
        <f t="shared" ref="E481:F481" si="107">E468</f>
        <v>FARMACEUTICA INTERNAZIONALE ITALIANA SRL</v>
      </c>
      <c r="F481" s="30" t="str">
        <f t="shared" si="107"/>
        <v>02130320035</v>
      </c>
      <c r="G481" s="414" t="s">
        <v>1712</v>
      </c>
      <c r="H481" s="7">
        <v>500</v>
      </c>
      <c r="I481" s="7" t="s">
        <v>560</v>
      </c>
      <c r="J481" s="44">
        <v>1.5</v>
      </c>
      <c r="K481" s="65">
        <f t="shared" si="106"/>
        <v>750</v>
      </c>
      <c r="L481" s="130">
        <f t="shared" si="102"/>
        <v>1.5</v>
      </c>
      <c r="M481" s="217"/>
      <c r="N481" s="73" t="s">
        <v>551</v>
      </c>
      <c r="O481" s="26" t="s">
        <v>2073</v>
      </c>
      <c r="P481" s="38">
        <v>44741</v>
      </c>
      <c r="Q481" s="39">
        <v>750</v>
      </c>
      <c r="R481" s="237">
        <f t="shared" si="99"/>
        <v>825</v>
      </c>
      <c r="S481" s="275"/>
      <c r="T481" s="231"/>
      <c r="U481" s="4">
        <v>1</v>
      </c>
      <c r="V481" s="32"/>
      <c r="W481" s="27" t="s">
        <v>2133</v>
      </c>
      <c r="X481" s="27"/>
    </row>
    <row r="482" spans="1:24" ht="80.099999999999994" hidden="1" customHeight="1" x14ac:dyDescent="0.25">
      <c r="A482" s="228">
        <v>480</v>
      </c>
      <c r="B482" s="258"/>
      <c r="C482" s="238" t="s">
        <v>2074</v>
      </c>
      <c r="D482" s="33" t="s">
        <v>2075</v>
      </c>
      <c r="E482" s="34" t="str">
        <f t="shared" ref="E482:G482" si="108">E478</f>
        <v>OTTOPHARMA S.R.L.</v>
      </c>
      <c r="F482" s="30" t="str">
        <f t="shared" si="108"/>
        <v>02457060032</v>
      </c>
      <c r="G482" s="347" t="str">
        <f t="shared" si="108"/>
        <v>ottopharma@legalmail.it</v>
      </c>
      <c r="H482" s="7" t="s">
        <v>2076</v>
      </c>
      <c r="I482" s="7" t="s">
        <v>560</v>
      </c>
      <c r="J482" s="44" t="s">
        <v>2077</v>
      </c>
      <c r="K482" s="65" t="s">
        <v>2079</v>
      </c>
      <c r="L482" s="130" t="str">
        <f t="shared" si="102"/>
        <v>0,732
18,00 (spesa di trasporto)</v>
      </c>
      <c r="M482" s="217"/>
      <c r="N482" s="73" t="s">
        <v>551</v>
      </c>
      <c r="O482" s="26" t="s">
        <v>2078</v>
      </c>
      <c r="P482" s="38">
        <v>45077</v>
      </c>
      <c r="Q482" s="65" t="s">
        <v>2079</v>
      </c>
      <c r="R482" s="237" t="s">
        <v>2080</v>
      </c>
      <c r="S482" s="275">
        <v>402.27</v>
      </c>
      <c r="T482" s="231"/>
      <c r="U482" s="4">
        <v>6</v>
      </c>
      <c r="V482" s="32"/>
      <c r="W482" s="27" t="s">
        <v>2133</v>
      </c>
      <c r="X482" s="27"/>
    </row>
    <row r="483" spans="1:24" ht="80.099999999999994" hidden="1" customHeight="1" x14ac:dyDescent="0.25">
      <c r="A483" s="228">
        <v>481</v>
      </c>
      <c r="B483" s="258"/>
      <c r="C483" s="238" t="s">
        <v>2081</v>
      </c>
      <c r="D483" s="33" t="s">
        <v>2083</v>
      </c>
      <c r="E483" s="5" t="s">
        <v>55</v>
      </c>
      <c r="F483" s="6" t="s">
        <v>92</v>
      </c>
      <c r="G483" s="305" t="s">
        <v>459</v>
      </c>
      <c r="H483" s="7">
        <v>596</v>
      </c>
      <c r="I483" s="7" t="s">
        <v>560</v>
      </c>
      <c r="J483" s="44">
        <v>266.38900000000001</v>
      </c>
      <c r="K483" s="65">
        <f t="shared" si="106"/>
        <v>158767.84400000001</v>
      </c>
      <c r="L483" s="130">
        <f t="shared" si="102"/>
        <v>266.38900000000001</v>
      </c>
      <c r="M483" s="170" t="s">
        <v>1755</v>
      </c>
      <c r="N483" s="73" t="s">
        <v>551</v>
      </c>
      <c r="O483" s="31" t="s">
        <v>2086</v>
      </c>
      <c r="P483" s="38">
        <v>45077</v>
      </c>
      <c r="Q483" s="39">
        <f>K483</f>
        <v>158767.84400000001</v>
      </c>
      <c r="R483" s="237">
        <f t="shared" si="99"/>
        <v>174644.62840000002</v>
      </c>
      <c r="S483" s="275"/>
      <c r="T483" s="231"/>
      <c r="U483" s="4">
        <v>11</v>
      </c>
      <c r="V483" s="234" t="s">
        <v>1052</v>
      </c>
      <c r="W483" s="27" t="s">
        <v>2133</v>
      </c>
      <c r="X483" s="138" t="s">
        <v>2044</v>
      </c>
    </row>
    <row r="484" spans="1:24" ht="80.099999999999994" hidden="1" customHeight="1" x14ac:dyDescent="0.25">
      <c r="A484" s="228">
        <v>482</v>
      </c>
      <c r="B484" s="258"/>
      <c r="C484" s="238" t="s">
        <v>2082</v>
      </c>
      <c r="D484" s="33" t="s">
        <v>2083</v>
      </c>
      <c r="E484" s="5" t="s">
        <v>55</v>
      </c>
      <c r="F484" s="6" t="s">
        <v>2084</v>
      </c>
      <c r="G484" s="305" t="s">
        <v>459</v>
      </c>
      <c r="H484" s="7">
        <v>425</v>
      </c>
      <c r="I484" s="7" t="s">
        <v>560</v>
      </c>
      <c r="J484" s="44">
        <v>266.38900000000001</v>
      </c>
      <c r="K484" s="65">
        <f t="shared" ref="K484:K486" si="109">H484*J484</f>
        <v>113215.325</v>
      </c>
      <c r="L484" s="130">
        <f t="shared" ref="L484:L547" si="110">J484</f>
        <v>266.38900000000001</v>
      </c>
      <c r="M484" s="170" t="s">
        <v>1755</v>
      </c>
      <c r="N484" s="73" t="s">
        <v>551</v>
      </c>
      <c r="O484" s="26" t="s">
        <v>2085</v>
      </c>
      <c r="P484" s="38">
        <v>45077</v>
      </c>
      <c r="Q484" s="39">
        <f>K484</f>
        <v>113215.325</v>
      </c>
      <c r="R484" s="237">
        <f t="shared" ref="R484:R511" si="111">(Q484*0.1)+Q484</f>
        <v>124536.8575</v>
      </c>
      <c r="S484" s="275"/>
      <c r="T484" s="237"/>
      <c r="U484" s="4">
        <v>11</v>
      </c>
      <c r="V484" s="234" t="s">
        <v>1052</v>
      </c>
      <c r="W484" s="27" t="s">
        <v>2133</v>
      </c>
      <c r="X484" s="138" t="s">
        <v>2044</v>
      </c>
    </row>
    <row r="485" spans="1:24" ht="80.099999999999994" hidden="1" customHeight="1" x14ac:dyDescent="0.25">
      <c r="A485" s="248">
        <v>483</v>
      </c>
      <c r="B485" s="258"/>
      <c r="C485" s="240" t="s">
        <v>2128</v>
      </c>
      <c r="D485" s="33" t="s">
        <v>2134</v>
      </c>
      <c r="E485" s="251" t="s">
        <v>2</v>
      </c>
      <c r="F485" s="253" t="s">
        <v>66</v>
      </c>
      <c r="G485" s="310" t="s">
        <v>68</v>
      </c>
      <c r="H485" s="7">
        <v>2</v>
      </c>
      <c r="I485" s="7" t="s">
        <v>255</v>
      </c>
      <c r="J485" s="44">
        <v>341.94</v>
      </c>
      <c r="K485" s="65">
        <f>H485*J485</f>
        <v>683.88</v>
      </c>
      <c r="L485" s="130">
        <f>J485</f>
        <v>341.94</v>
      </c>
      <c r="M485" s="217" t="s">
        <v>2087</v>
      </c>
      <c r="N485" s="73" t="s">
        <v>551</v>
      </c>
      <c r="O485" s="26" t="s">
        <v>2129</v>
      </c>
      <c r="P485" s="38">
        <v>44742</v>
      </c>
      <c r="Q485" s="260" t="e">
        <f>#REF!</f>
        <v>#REF!</v>
      </c>
      <c r="R485" s="261" t="e">
        <f t="shared" si="111"/>
        <v>#REF!</v>
      </c>
      <c r="S485" s="261"/>
      <c r="T485" s="239" t="s">
        <v>2130</v>
      </c>
      <c r="U485" s="4">
        <v>1</v>
      </c>
      <c r="V485" s="32"/>
      <c r="W485" s="27" t="s">
        <v>2246</v>
      </c>
      <c r="X485" s="27"/>
    </row>
    <row r="486" spans="1:24" ht="80.099999999999994" hidden="1" customHeight="1" x14ac:dyDescent="0.25">
      <c r="A486" s="248">
        <v>484</v>
      </c>
      <c r="B486" s="258"/>
      <c r="C486" s="251" t="s">
        <v>2131</v>
      </c>
      <c r="D486" s="33" t="s">
        <v>1754</v>
      </c>
      <c r="E486" s="251" t="s">
        <v>200</v>
      </c>
      <c r="F486" s="253" t="s">
        <v>199</v>
      </c>
      <c r="G486" s="310" t="s">
        <v>100</v>
      </c>
      <c r="H486" s="7">
        <v>6160</v>
      </c>
      <c r="I486" s="7" t="s">
        <v>560</v>
      </c>
      <c r="J486" s="44">
        <v>21.888750000000002</v>
      </c>
      <c r="K486" s="65">
        <f t="shared" si="109"/>
        <v>134834.70000000001</v>
      </c>
      <c r="L486" s="130">
        <f t="shared" si="110"/>
        <v>21.888750000000002</v>
      </c>
      <c r="M486" s="170" t="s">
        <v>1755</v>
      </c>
      <c r="N486" s="73" t="s">
        <v>551</v>
      </c>
      <c r="O486" s="26" t="s">
        <v>2132</v>
      </c>
      <c r="P486" s="38">
        <v>44712</v>
      </c>
      <c r="Q486" s="260" t="e">
        <f>#REF!</f>
        <v>#REF!</v>
      </c>
      <c r="R486" s="261" t="e">
        <f t="shared" si="111"/>
        <v>#REF!</v>
      </c>
      <c r="S486" s="261"/>
      <c r="T486" s="250" t="s">
        <v>1684</v>
      </c>
      <c r="U486" s="4">
        <v>11</v>
      </c>
      <c r="V486" s="32" t="s">
        <v>1052</v>
      </c>
      <c r="W486" s="27" t="s">
        <v>2246</v>
      </c>
      <c r="X486" s="27"/>
    </row>
    <row r="487" spans="1:24" ht="80.099999999999994" hidden="1" customHeight="1" x14ac:dyDescent="0.25">
      <c r="A487" s="248">
        <v>485</v>
      </c>
      <c r="B487" s="258"/>
      <c r="C487" s="251" t="s">
        <v>2135</v>
      </c>
      <c r="D487" s="33" t="s">
        <v>2136</v>
      </c>
      <c r="E487" s="251" t="s">
        <v>21</v>
      </c>
      <c r="F487" s="253">
        <v>426150488</v>
      </c>
      <c r="G487" s="310" t="s">
        <v>115</v>
      </c>
      <c r="H487" s="7">
        <v>10</v>
      </c>
      <c r="I487" s="7" t="s">
        <v>560</v>
      </c>
      <c r="J487" s="44">
        <v>1</v>
      </c>
      <c r="K487" s="65">
        <f>H487*J487</f>
        <v>10</v>
      </c>
      <c r="L487" s="130">
        <f t="shared" si="110"/>
        <v>1</v>
      </c>
      <c r="M487" s="217" t="s">
        <v>2247</v>
      </c>
      <c r="N487" s="73" t="s">
        <v>551</v>
      </c>
      <c r="O487" s="26" t="s">
        <v>2248</v>
      </c>
      <c r="P487" s="38">
        <v>45108</v>
      </c>
      <c r="Q487" s="260" t="e">
        <f>#REF!</f>
        <v>#REF!</v>
      </c>
      <c r="R487" s="261" t="e">
        <f t="shared" si="111"/>
        <v>#REF!</v>
      </c>
      <c r="S487" s="261"/>
      <c r="T487" s="250" t="s">
        <v>2249</v>
      </c>
      <c r="U487" s="4">
        <v>12</v>
      </c>
      <c r="V487" s="32"/>
      <c r="W487" s="27" t="s">
        <v>2246</v>
      </c>
      <c r="X487" s="27"/>
    </row>
    <row r="488" spans="1:24" ht="80.099999999999994" hidden="1" customHeight="1" x14ac:dyDescent="0.25">
      <c r="A488" s="248">
        <v>486</v>
      </c>
      <c r="B488" s="258"/>
      <c r="C488" s="252" t="s">
        <v>2137</v>
      </c>
      <c r="D488" s="33" t="s">
        <v>2072</v>
      </c>
      <c r="E488" s="34" t="s">
        <v>1940</v>
      </c>
      <c r="F488" s="253" t="s">
        <v>66</v>
      </c>
      <c r="G488" s="310" t="s">
        <v>68</v>
      </c>
      <c r="H488" s="7">
        <v>500</v>
      </c>
      <c r="I488" s="7" t="s">
        <v>560</v>
      </c>
      <c r="J488" s="44">
        <v>6.58</v>
      </c>
      <c r="K488" s="65">
        <f t="shared" ref="K488:K551" si="112">H488*J488</f>
        <v>3290</v>
      </c>
      <c r="L488" s="130">
        <f t="shared" si="110"/>
        <v>6.58</v>
      </c>
      <c r="M488" s="217"/>
      <c r="N488" s="73" t="s">
        <v>551</v>
      </c>
      <c r="O488" s="26" t="s">
        <v>2250</v>
      </c>
      <c r="P488" s="56" t="s">
        <v>3511</v>
      </c>
      <c r="Q488" s="260">
        <v>3290</v>
      </c>
      <c r="R488" s="261">
        <f t="shared" si="111"/>
        <v>3619</v>
      </c>
      <c r="S488" s="261">
        <v>13057.35</v>
      </c>
      <c r="T488" s="435" t="s">
        <v>3510</v>
      </c>
      <c r="U488" s="4">
        <v>11</v>
      </c>
      <c r="V488" s="32"/>
      <c r="W488" s="27" t="s">
        <v>2246</v>
      </c>
      <c r="X488" s="27"/>
    </row>
    <row r="489" spans="1:24" ht="80.099999999999994" hidden="1" customHeight="1" x14ac:dyDescent="0.25">
      <c r="A489" s="248">
        <v>487</v>
      </c>
      <c r="B489" s="258"/>
      <c r="C489" s="251" t="s">
        <v>2138</v>
      </c>
      <c r="D489" s="33" t="s">
        <v>2139</v>
      </c>
      <c r="E489" s="251" t="s">
        <v>284</v>
      </c>
      <c r="F489" s="253" t="s">
        <v>285</v>
      </c>
      <c r="G489" s="310" t="s">
        <v>286</v>
      </c>
      <c r="H489" s="7">
        <v>500</v>
      </c>
      <c r="I489" s="7" t="s">
        <v>560</v>
      </c>
      <c r="J489" s="44">
        <v>1.1439999999999999</v>
      </c>
      <c r="K489" s="65">
        <f t="shared" si="112"/>
        <v>572</v>
      </c>
      <c r="L489" s="130">
        <f t="shared" si="110"/>
        <v>1.1439999999999999</v>
      </c>
      <c r="M489" s="217"/>
      <c r="N489" s="73" t="s">
        <v>551</v>
      </c>
      <c r="O489" s="26" t="s">
        <v>2251</v>
      </c>
      <c r="P489" s="38">
        <v>44755</v>
      </c>
      <c r="Q489" s="260">
        <v>572</v>
      </c>
      <c r="R489" s="261">
        <f t="shared" si="111"/>
        <v>629.20000000000005</v>
      </c>
      <c r="S489" s="261"/>
      <c r="T489" s="250" t="s">
        <v>2252</v>
      </c>
      <c r="U489" s="4">
        <v>11</v>
      </c>
      <c r="V489" s="32"/>
      <c r="W489" s="27" t="s">
        <v>2246</v>
      </c>
      <c r="X489" s="27"/>
    </row>
    <row r="490" spans="1:24" ht="80.099999999999994" hidden="1" customHeight="1" x14ac:dyDescent="0.25">
      <c r="A490" s="248">
        <v>488</v>
      </c>
      <c r="B490" s="258"/>
      <c r="C490" s="252" t="s">
        <v>2140</v>
      </c>
      <c r="D490" s="33" t="s">
        <v>1039</v>
      </c>
      <c r="E490" s="34" t="s">
        <v>2141</v>
      </c>
      <c r="F490" s="253">
        <v>8167200966</v>
      </c>
      <c r="G490" s="310" t="s">
        <v>2142</v>
      </c>
      <c r="H490" s="7" t="s">
        <v>2143</v>
      </c>
      <c r="I490" s="7" t="s">
        <v>560</v>
      </c>
      <c r="J490" s="44" t="s">
        <v>2143</v>
      </c>
      <c r="K490" s="65">
        <v>22308</v>
      </c>
      <c r="L490" s="130" t="str">
        <f t="shared" si="110"/>
        <v>120
120</v>
      </c>
      <c r="M490" s="217"/>
      <c r="N490" s="73" t="s">
        <v>551</v>
      </c>
      <c r="O490" s="26" t="s">
        <v>3732</v>
      </c>
      <c r="P490" s="38">
        <v>45097</v>
      </c>
      <c r="Q490" s="161">
        <v>22308</v>
      </c>
      <c r="R490" s="261">
        <v>24538.799999999999</v>
      </c>
      <c r="S490" s="261"/>
      <c r="T490" s="250" t="s">
        <v>2253</v>
      </c>
      <c r="U490" s="4">
        <v>11</v>
      </c>
      <c r="V490" s="32"/>
      <c r="W490" s="27" t="s">
        <v>2246</v>
      </c>
      <c r="X490" s="27"/>
    </row>
    <row r="491" spans="1:24" ht="80.099999999999994" hidden="1" customHeight="1" x14ac:dyDescent="0.25">
      <c r="A491" s="248">
        <v>489</v>
      </c>
      <c r="B491" s="258"/>
      <c r="C491" s="251" t="s">
        <v>2144</v>
      </c>
      <c r="D491" s="33" t="s">
        <v>2145</v>
      </c>
      <c r="E491" s="251" t="s">
        <v>16</v>
      </c>
      <c r="F491" s="253" t="s">
        <v>80</v>
      </c>
      <c r="G491" s="310" t="s">
        <v>81</v>
      </c>
      <c r="H491" s="7">
        <v>600</v>
      </c>
      <c r="I491" s="7" t="s">
        <v>560</v>
      </c>
      <c r="J491" s="44">
        <v>62.8</v>
      </c>
      <c r="K491" s="65">
        <f t="shared" si="112"/>
        <v>37680</v>
      </c>
      <c r="L491" s="130">
        <f t="shared" si="110"/>
        <v>62.8</v>
      </c>
      <c r="M491" s="217"/>
      <c r="N491" s="73" t="s">
        <v>2254</v>
      </c>
      <c r="O491" s="26" t="s">
        <v>2255</v>
      </c>
      <c r="P491" s="38">
        <v>45077</v>
      </c>
      <c r="Q491" s="260">
        <v>37680</v>
      </c>
      <c r="R491" s="261">
        <f t="shared" si="111"/>
        <v>41448</v>
      </c>
      <c r="S491" s="261"/>
      <c r="T491" s="250"/>
      <c r="U491" s="4">
        <v>11</v>
      </c>
      <c r="V491" s="32"/>
      <c r="W491" s="27" t="s">
        <v>2246</v>
      </c>
      <c r="X491" s="27"/>
    </row>
    <row r="492" spans="1:24" ht="80.099999999999994" hidden="1" customHeight="1" x14ac:dyDescent="0.25">
      <c r="A492" s="248">
        <v>490</v>
      </c>
      <c r="B492" s="258"/>
      <c r="C492" s="278" t="s">
        <v>2146</v>
      </c>
      <c r="D492" s="33" t="s">
        <v>2147</v>
      </c>
      <c r="E492" s="251" t="s">
        <v>1330</v>
      </c>
      <c r="F492" s="253" t="s">
        <v>288</v>
      </c>
      <c r="G492" s="310" t="s">
        <v>289</v>
      </c>
      <c r="H492" s="7" t="s">
        <v>2148</v>
      </c>
      <c r="I492" s="7" t="s">
        <v>560</v>
      </c>
      <c r="J492" s="44">
        <v>1.65</v>
      </c>
      <c r="K492" s="65">
        <v>176.4</v>
      </c>
      <c r="L492" s="130">
        <f t="shared" si="110"/>
        <v>1.65</v>
      </c>
      <c r="M492" s="217"/>
      <c r="N492" s="73" t="s">
        <v>2254</v>
      </c>
      <c r="O492" s="26" t="s">
        <v>2256</v>
      </c>
      <c r="P492" s="38">
        <v>45230</v>
      </c>
      <c r="Q492" s="161" t="s">
        <v>2257</v>
      </c>
      <c r="R492" s="261" t="s">
        <v>2258</v>
      </c>
      <c r="S492" s="261">
        <v>0.01</v>
      </c>
      <c r="T492" s="250"/>
      <c r="U492" s="4">
        <v>12</v>
      </c>
      <c r="V492" s="32"/>
      <c r="W492" s="27" t="s">
        <v>2246</v>
      </c>
      <c r="X492" s="27"/>
    </row>
    <row r="493" spans="1:24" ht="80.099999999999994" hidden="1" customHeight="1" x14ac:dyDescent="0.25">
      <c r="A493" s="248">
        <v>491</v>
      </c>
      <c r="B493" s="258"/>
      <c r="C493" s="251" t="s">
        <v>2149</v>
      </c>
      <c r="D493" s="33" t="s">
        <v>2150</v>
      </c>
      <c r="E493" s="34" t="s">
        <v>1244</v>
      </c>
      <c r="F493" s="253" t="s">
        <v>1245</v>
      </c>
      <c r="G493" s="310" t="s">
        <v>1246</v>
      </c>
      <c r="H493" s="7">
        <v>13500</v>
      </c>
      <c r="I493" s="7" t="s">
        <v>560</v>
      </c>
      <c r="J493" s="44">
        <v>6</v>
      </c>
      <c r="K493" s="65">
        <f t="shared" si="112"/>
        <v>81000</v>
      </c>
      <c r="L493" s="130">
        <f t="shared" si="110"/>
        <v>6</v>
      </c>
      <c r="M493" s="217"/>
      <c r="N493" s="73" t="s">
        <v>2254</v>
      </c>
      <c r="O493" s="31" t="s">
        <v>3733</v>
      </c>
      <c r="P493" s="38">
        <v>45107</v>
      </c>
      <c r="Q493" s="260">
        <v>81000</v>
      </c>
      <c r="R493" s="261">
        <f t="shared" si="111"/>
        <v>89100</v>
      </c>
      <c r="S493" s="261"/>
      <c r="T493" s="250"/>
      <c r="U493" s="4">
        <v>11</v>
      </c>
      <c r="V493" s="32"/>
      <c r="W493" s="27" t="s">
        <v>2246</v>
      </c>
      <c r="X493" s="27"/>
    </row>
    <row r="494" spans="1:24" ht="80.099999999999994" hidden="1" customHeight="1" x14ac:dyDescent="0.25">
      <c r="A494" s="248">
        <v>492</v>
      </c>
      <c r="B494" s="258"/>
      <c r="C494" s="251" t="s">
        <v>2151</v>
      </c>
      <c r="D494" s="33" t="s">
        <v>2152</v>
      </c>
      <c r="E494" s="34" t="s">
        <v>2153</v>
      </c>
      <c r="F494" s="35" t="s">
        <v>773</v>
      </c>
      <c r="G494" s="394" t="s">
        <v>3730</v>
      </c>
      <c r="H494" s="7">
        <v>1440</v>
      </c>
      <c r="I494" s="7" t="s">
        <v>560</v>
      </c>
      <c r="J494" s="44">
        <v>0.98899999999999999</v>
      </c>
      <c r="K494" s="65">
        <f t="shared" si="112"/>
        <v>1424.16</v>
      </c>
      <c r="L494" s="130">
        <f t="shared" si="110"/>
        <v>0.98899999999999999</v>
      </c>
      <c r="M494" s="217"/>
      <c r="N494" s="73" t="s">
        <v>2254</v>
      </c>
      <c r="O494" s="26" t="s">
        <v>2259</v>
      </c>
      <c r="P494" s="38">
        <v>45107</v>
      </c>
      <c r="Q494" s="260">
        <v>1424</v>
      </c>
      <c r="R494" s="261">
        <f t="shared" si="111"/>
        <v>1566.4</v>
      </c>
      <c r="S494" s="261"/>
      <c r="T494" s="250"/>
      <c r="U494" s="4">
        <v>11</v>
      </c>
      <c r="V494" s="32"/>
      <c r="W494" s="27" t="s">
        <v>2246</v>
      </c>
      <c r="X494" s="27"/>
    </row>
    <row r="495" spans="1:24" ht="80.099999999999994" hidden="1" customHeight="1" x14ac:dyDescent="0.25">
      <c r="A495" s="248">
        <v>493</v>
      </c>
      <c r="B495" s="258"/>
      <c r="C495" s="251" t="s">
        <v>2154</v>
      </c>
      <c r="D495" s="33" t="s">
        <v>2155</v>
      </c>
      <c r="E495" s="251" t="s">
        <v>1330</v>
      </c>
      <c r="F495" s="253" t="s">
        <v>288</v>
      </c>
      <c r="G495" s="310" t="s">
        <v>289</v>
      </c>
      <c r="H495" s="7" t="s">
        <v>2156</v>
      </c>
      <c r="I495" s="7" t="s">
        <v>560</v>
      </c>
      <c r="J495" s="44">
        <v>272</v>
      </c>
      <c r="K495" s="65">
        <v>16374</v>
      </c>
      <c r="L495" s="130">
        <f t="shared" si="110"/>
        <v>272</v>
      </c>
      <c r="M495" s="217"/>
      <c r="N495" s="73" t="s">
        <v>2254</v>
      </c>
      <c r="O495" s="26" t="s">
        <v>2260</v>
      </c>
      <c r="P495" s="38">
        <v>45107</v>
      </c>
      <c r="Q495" s="161" t="s">
        <v>2261</v>
      </c>
      <c r="R495" s="261">
        <v>17952</v>
      </c>
      <c r="S495" s="261"/>
      <c r="T495" s="250" t="s">
        <v>2252</v>
      </c>
      <c r="U495" s="4">
        <v>12</v>
      </c>
      <c r="V495" s="32"/>
      <c r="W495" s="27" t="s">
        <v>2246</v>
      </c>
      <c r="X495" s="27"/>
    </row>
    <row r="496" spans="1:24" ht="80.099999999999994" hidden="1" customHeight="1" x14ac:dyDescent="0.25">
      <c r="A496" s="248">
        <v>494</v>
      </c>
      <c r="B496" s="258"/>
      <c r="C496" s="251" t="s">
        <v>2157</v>
      </c>
      <c r="D496" s="33" t="s">
        <v>2155</v>
      </c>
      <c r="E496" s="34" t="s">
        <v>2158</v>
      </c>
      <c r="F496" s="30" t="s">
        <v>2159</v>
      </c>
      <c r="G496" s="310" t="s">
        <v>2160</v>
      </c>
      <c r="H496" s="7">
        <v>50</v>
      </c>
      <c r="I496" s="7" t="s">
        <v>560</v>
      </c>
      <c r="J496" s="44">
        <v>674</v>
      </c>
      <c r="K496" s="65">
        <f t="shared" si="112"/>
        <v>33700</v>
      </c>
      <c r="L496" s="130">
        <f t="shared" si="110"/>
        <v>674</v>
      </c>
      <c r="M496" s="217"/>
      <c r="N496" s="73" t="s">
        <v>2254</v>
      </c>
      <c r="O496" s="26" t="s">
        <v>2262</v>
      </c>
      <c r="P496" s="38">
        <v>45107</v>
      </c>
      <c r="Q496" s="260">
        <v>33700</v>
      </c>
      <c r="R496" s="261">
        <f t="shared" si="111"/>
        <v>37070</v>
      </c>
      <c r="S496" s="261"/>
      <c r="T496" s="250" t="s">
        <v>2252</v>
      </c>
      <c r="U496" s="4">
        <v>12</v>
      </c>
      <c r="V496" s="32"/>
      <c r="W496" s="27" t="s">
        <v>2246</v>
      </c>
      <c r="X496" s="27"/>
    </row>
    <row r="497" spans="1:24" ht="80.099999999999994" hidden="1" customHeight="1" x14ac:dyDescent="0.25">
      <c r="A497" s="248">
        <v>495</v>
      </c>
      <c r="B497" s="258"/>
      <c r="C497" s="252" t="s">
        <v>2161</v>
      </c>
      <c r="D497" s="33" t="s">
        <v>1014</v>
      </c>
      <c r="E497" s="251" t="s">
        <v>206</v>
      </c>
      <c r="F497" s="253" t="s">
        <v>207</v>
      </c>
      <c r="G497" s="310" t="s">
        <v>208</v>
      </c>
      <c r="H497" s="7">
        <v>21000</v>
      </c>
      <c r="I497" s="7" t="s">
        <v>560</v>
      </c>
      <c r="J497" s="44">
        <v>0.09</v>
      </c>
      <c r="K497" s="65">
        <f t="shared" si="112"/>
        <v>1890</v>
      </c>
      <c r="L497" s="130">
        <f t="shared" si="110"/>
        <v>0.09</v>
      </c>
      <c r="M497" s="217"/>
      <c r="N497" s="73" t="s">
        <v>2254</v>
      </c>
      <c r="O497" s="26" t="s">
        <v>2263</v>
      </c>
      <c r="P497" s="38">
        <v>45138</v>
      </c>
      <c r="Q497" s="260">
        <v>1890</v>
      </c>
      <c r="R497" s="261">
        <f t="shared" si="111"/>
        <v>2079</v>
      </c>
      <c r="S497" s="261"/>
      <c r="T497" s="250"/>
      <c r="U497" s="4">
        <v>11</v>
      </c>
      <c r="V497" s="32"/>
      <c r="W497" s="27" t="s">
        <v>2246</v>
      </c>
      <c r="X497" s="27"/>
    </row>
    <row r="498" spans="1:24" ht="80.099999999999994" hidden="1" customHeight="1" x14ac:dyDescent="0.25">
      <c r="A498" s="248">
        <v>496</v>
      </c>
      <c r="B498" s="258"/>
      <c r="C498" s="252" t="s">
        <v>2162</v>
      </c>
      <c r="D498" s="33" t="s">
        <v>2163</v>
      </c>
      <c r="E498" s="34" t="s">
        <v>2164</v>
      </c>
      <c r="F498" s="253">
        <v>1406590289</v>
      </c>
      <c r="G498" s="310" t="s">
        <v>2165</v>
      </c>
      <c r="H498" s="7">
        <v>720</v>
      </c>
      <c r="I498" s="7" t="s">
        <v>560</v>
      </c>
      <c r="J498" s="44">
        <v>0.5333</v>
      </c>
      <c r="K498" s="65">
        <f t="shared" si="112"/>
        <v>383.976</v>
      </c>
      <c r="L498" s="130">
        <f t="shared" si="110"/>
        <v>0.5333</v>
      </c>
      <c r="M498" s="217"/>
      <c r="N498" s="73" t="s">
        <v>2254</v>
      </c>
      <c r="O498" s="26" t="s">
        <v>2264</v>
      </c>
      <c r="P498" s="38">
        <v>45077</v>
      </c>
      <c r="Q498" s="260">
        <v>383.976</v>
      </c>
      <c r="R498" s="261">
        <f t="shared" si="111"/>
        <v>422.37360000000001</v>
      </c>
      <c r="S498" s="261">
        <v>246.36</v>
      </c>
      <c r="T498" s="250" t="s">
        <v>2265</v>
      </c>
      <c r="U498" s="4">
        <v>10</v>
      </c>
      <c r="V498" s="32"/>
      <c r="W498" s="27" t="s">
        <v>2246</v>
      </c>
      <c r="X498" s="27"/>
    </row>
    <row r="499" spans="1:24" ht="80.099999999999994" hidden="1" customHeight="1" x14ac:dyDescent="0.25">
      <c r="A499" s="248">
        <v>497</v>
      </c>
      <c r="B499" s="258"/>
      <c r="C499" s="252" t="s">
        <v>2166</v>
      </c>
      <c r="D499" s="33" t="s">
        <v>2167</v>
      </c>
      <c r="E499" s="34" t="s">
        <v>925</v>
      </c>
      <c r="F499" s="35" t="s">
        <v>926</v>
      </c>
      <c r="G499" s="310" t="s">
        <v>927</v>
      </c>
      <c r="H499" s="7">
        <v>1200</v>
      </c>
      <c r="I499" s="7" t="s">
        <v>560</v>
      </c>
      <c r="J499" s="44">
        <v>1.6</v>
      </c>
      <c r="K499" s="65">
        <f t="shared" si="112"/>
        <v>1920</v>
      </c>
      <c r="L499" s="130">
        <f t="shared" si="110"/>
        <v>1.6</v>
      </c>
      <c r="M499" s="217"/>
      <c r="N499" s="73" t="s">
        <v>2254</v>
      </c>
      <c r="O499" s="26" t="s">
        <v>2266</v>
      </c>
      <c r="P499" s="38">
        <v>45107</v>
      </c>
      <c r="Q499" s="260">
        <v>19200</v>
      </c>
      <c r="R499" s="261">
        <f t="shared" si="111"/>
        <v>21120</v>
      </c>
      <c r="S499" s="261">
        <v>14995.2</v>
      </c>
      <c r="T499" s="250" t="s">
        <v>2267</v>
      </c>
      <c r="U499" s="4">
        <v>12</v>
      </c>
      <c r="V499" s="32"/>
      <c r="W499" s="27" t="s">
        <v>2246</v>
      </c>
      <c r="X499" s="27"/>
    </row>
    <row r="500" spans="1:24" ht="80.099999999999994" hidden="1" customHeight="1" x14ac:dyDescent="0.25">
      <c r="A500" s="255">
        <v>498</v>
      </c>
      <c r="B500" s="258"/>
      <c r="C500" s="251" t="s">
        <v>1941</v>
      </c>
      <c r="D500" s="33" t="s">
        <v>1942</v>
      </c>
      <c r="E500" s="34" t="s">
        <v>448</v>
      </c>
      <c r="F500" s="253" t="s">
        <v>450</v>
      </c>
      <c r="G500" s="347" t="s">
        <v>449</v>
      </c>
      <c r="H500" s="7" t="s">
        <v>2168</v>
      </c>
      <c r="I500" s="7" t="s">
        <v>560</v>
      </c>
      <c r="J500" s="44" t="s">
        <v>1944</v>
      </c>
      <c r="K500" s="65">
        <v>7116.04</v>
      </c>
      <c r="L500" s="130" t="str">
        <f t="shared" si="110"/>
        <v>2,076
1,444</v>
      </c>
      <c r="M500" s="217"/>
      <c r="N500" s="73" t="s">
        <v>2254</v>
      </c>
      <c r="O500" s="26" t="s">
        <v>2268</v>
      </c>
      <c r="P500" s="38">
        <v>45138</v>
      </c>
      <c r="Q500" s="39" t="e">
        <f>#REF!</f>
        <v>#REF!</v>
      </c>
      <c r="R500" s="250" t="e">
        <f t="shared" si="111"/>
        <v>#REF!</v>
      </c>
      <c r="S500" s="275"/>
      <c r="T500" s="250" t="s">
        <v>1290</v>
      </c>
      <c r="U500" s="4">
        <v>12</v>
      </c>
      <c r="V500" s="32"/>
      <c r="W500" s="27" t="s">
        <v>2269</v>
      </c>
      <c r="X500" s="27"/>
    </row>
    <row r="501" spans="1:24" ht="80.099999999999994" hidden="1" customHeight="1" x14ac:dyDescent="0.25">
      <c r="A501" s="255">
        <v>499</v>
      </c>
      <c r="B501" s="258"/>
      <c r="C501" s="252" t="s">
        <v>2169</v>
      </c>
      <c r="D501" s="33" t="s">
        <v>2170</v>
      </c>
      <c r="E501" s="251" t="s">
        <v>200</v>
      </c>
      <c r="F501" s="253" t="s">
        <v>199</v>
      </c>
      <c r="G501" s="310" t="s">
        <v>100</v>
      </c>
      <c r="H501" s="7" t="s">
        <v>2171</v>
      </c>
      <c r="I501" s="7" t="s">
        <v>560</v>
      </c>
      <c r="J501" s="44">
        <v>400.99</v>
      </c>
      <c r="K501" s="65">
        <v>661633.5</v>
      </c>
      <c r="L501" s="130">
        <f t="shared" si="110"/>
        <v>400.99</v>
      </c>
      <c r="M501" s="170" t="s">
        <v>1755</v>
      </c>
      <c r="N501" s="73" t="s">
        <v>2254</v>
      </c>
      <c r="O501" s="26" t="s">
        <v>2270</v>
      </c>
      <c r="P501" s="38">
        <v>45077</v>
      </c>
      <c r="Q501" s="39" t="e">
        <f>#REF!</f>
        <v>#REF!</v>
      </c>
      <c r="R501" s="250" t="e">
        <f t="shared" si="111"/>
        <v>#REF!</v>
      </c>
      <c r="S501" s="275"/>
      <c r="T501" s="250" t="s">
        <v>1684</v>
      </c>
      <c r="U501" s="4"/>
      <c r="V501" s="32"/>
      <c r="W501" s="27" t="s">
        <v>2269</v>
      </c>
      <c r="X501" s="27"/>
    </row>
    <row r="502" spans="1:24" ht="80.099999999999994" hidden="1" customHeight="1" x14ac:dyDescent="0.25">
      <c r="A502" s="255">
        <v>500</v>
      </c>
      <c r="B502" s="258"/>
      <c r="C502" s="252" t="s">
        <v>2172</v>
      </c>
      <c r="D502" s="33" t="s">
        <v>2173</v>
      </c>
      <c r="E502" s="251" t="s">
        <v>16</v>
      </c>
      <c r="F502" s="253" t="s">
        <v>80</v>
      </c>
      <c r="G502" s="347" t="s">
        <v>81</v>
      </c>
      <c r="H502" s="7" t="s">
        <v>2171</v>
      </c>
      <c r="I502" s="7" t="s">
        <v>560</v>
      </c>
      <c r="J502" s="44">
        <v>66.784999999999997</v>
      </c>
      <c r="K502" s="65">
        <v>300000</v>
      </c>
      <c r="L502" s="130">
        <f t="shared" si="110"/>
        <v>66.784999999999997</v>
      </c>
      <c r="M502" s="217"/>
      <c r="N502" s="73" t="s">
        <v>2254</v>
      </c>
      <c r="O502" s="26" t="s">
        <v>2270</v>
      </c>
      <c r="P502" s="38">
        <v>45077</v>
      </c>
      <c r="Q502" s="65">
        <v>333925</v>
      </c>
      <c r="R502" s="250">
        <f t="shared" si="111"/>
        <v>367317.5</v>
      </c>
      <c r="S502" s="275"/>
      <c r="T502" s="250"/>
      <c r="U502" s="4">
        <v>12</v>
      </c>
      <c r="V502" s="32"/>
      <c r="W502" s="27" t="s">
        <v>2269</v>
      </c>
      <c r="X502" s="27"/>
    </row>
    <row r="503" spans="1:24" ht="80.099999999999994" hidden="1" customHeight="1" x14ac:dyDescent="0.25">
      <c r="A503" s="255">
        <v>501</v>
      </c>
      <c r="B503" s="258"/>
      <c r="C503" s="251" t="s">
        <v>2174</v>
      </c>
      <c r="D503" s="33" t="s">
        <v>2175</v>
      </c>
      <c r="E503" s="251" t="s">
        <v>16</v>
      </c>
      <c r="F503" s="253" t="s">
        <v>80</v>
      </c>
      <c r="G503" s="347" t="s">
        <v>81</v>
      </c>
      <c r="H503" s="7">
        <v>100</v>
      </c>
      <c r="I503" s="7" t="s">
        <v>560</v>
      </c>
      <c r="J503" s="44">
        <v>750.56</v>
      </c>
      <c r="K503" s="65">
        <f t="shared" si="112"/>
        <v>75056</v>
      </c>
      <c r="L503" s="130">
        <f t="shared" si="110"/>
        <v>750.56</v>
      </c>
      <c r="M503" s="217"/>
      <c r="N503" s="73" t="s">
        <v>2254</v>
      </c>
      <c r="O503" s="26" t="s">
        <v>2271</v>
      </c>
      <c r="P503" s="38">
        <v>45107</v>
      </c>
      <c r="Q503" s="39">
        <v>75056</v>
      </c>
      <c r="R503" s="250">
        <f t="shared" si="111"/>
        <v>82561.600000000006</v>
      </c>
      <c r="S503" s="275"/>
      <c r="T503" s="250"/>
      <c r="U503" s="4">
        <v>11</v>
      </c>
      <c r="V503" s="32"/>
      <c r="W503" s="27" t="s">
        <v>2269</v>
      </c>
      <c r="X503" s="27"/>
    </row>
    <row r="504" spans="1:24" ht="80.099999999999994" hidden="1" customHeight="1" x14ac:dyDescent="0.25">
      <c r="A504" s="255">
        <v>502</v>
      </c>
      <c r="B504" s="258"/>
      <c r="C504" s="251" t="s">
        <v>1775</v>
      </c>
      <c r="D504" s="33" t="s">
        <v>1776</v>
      </c>
      <c r="E504" s="34" t="s">
        <v>2158</v>
      </c>
      <c r="F504" s="30" t="s">
        <v>2159</v>
      </c>
      <c r="G504" s="310" t="s">
        <v>2160</v>
      </c>
      <c r="H504" s="7">
        <v>200</v>
      </c>
      <c r="I504" s="7" t="s">
        <v>560</v>
      </c>
      <c r="J504" s="44">
        <v>35</v>
      </c>
      <c r="K504" s="65">
        <f t="shared" si="112"/>
        <v>7000</v>
      </c>
      <c r="L504" s="130">
        <f t="shared" si="110"/>
        <v>35</v>
      </c>
      <c r="M504" s="217"/>
      <c r="N504" s="73" t="s">
        <v>2254</v>
      </c>
      <c r="O504" s="26" t="s">
        <v>2272</v>
      </c>
      <c r="P504" s="38">
        <v>45107</v>
      </c>
      <c r="Q504" s="39">
        <v>7000</v>
      </c>
      <c r="R504" s="250">
        <f t="shared" si="111"/>
        <v>7700</v>
      </c>
      <c r="S504" s="275"/>
      <c r="T504" s="250"/>
      <c r="U504" s="4">
        <v>11</v>
      </c>
      <c r="V504" s="32"/>
      <c r="W504" s="27" t="s">
        <v>2269</v>
      </c>
      <c r="X504" s="27"/>
    </row>
    <row r="505" spans="1:24" ht="80.099999999999994" hidden="1" customHeight="1" x14ac:dyDescent="0.25">
      <c r="A505" s="255">
        <v>503</v>
      </c>
      <c r="B505" s="258"/>
      <c r="C505" s="252" t="s">
        <v>2176</v>
      </c>
      <c r="D505" s="33" t="s">
        <v>1858</v>
      </c>
      <c r="E505" s="251" t="s">
        <v>184</v>
      </c>
      <c r="F505" s="253" t="s">
        <v>185</v>
      </c>
      <c r="G505" s="347" t="s">
        <v>186</v>
      </c>
      <c r="H505" s="7" t="s">
        <v>2177</v>
      </c>
      <c r="I505" s="7" t="s">
        <v>560</v>
      </c>
      <c r="J505" s="44" t="s">
        <v>2309</v>
      </c>
      <c r="K505" s="65">
        <v>4620</v>
      </c>
      <c r="L505" s="130" t="str">
        <f t="shared" si="110"/>
        <v>0,066
0,045
0,069
0,11</v>
      </c>
      <c r="M505" s="217"/>
      <c r="N505" s="73" t="s">
        <v>2254</v>
      </c>
      <c r="O505" s="26" t="s">
        <v>2273</v>
      </c>
      <c r="P505" s="38">
        <v>45077</v>
      </c>
      <c r="Q505" s="65" t="s">
        <v>2274</v>
      </c>
      <c r="R505" s="250" t="s">
        <v>2275</v>
      </c>
      <c r="S505" s="275"/>
      <c r="T505" s="250"/>
      <c r="U505" s="4">
        <v>11</v>
      </c>
      <c r="V505" s="32"/>
      <c r="W505" s="27" t="s">
        <v>2269</v>
      </c>
      <c r="X505" s="27"/>
    </row>
    <row r="506" spans="1:24" ht="80.099999999999994" hidden="1" customHeight="1" x14ac:dyDescent="0.25">
      <c r="A506" s="255">
        <v>504</v>
      </c>
      <c r="B506" s="258"/>
      <c r="C506" s="251" t="s">
        <v>2995</v>
      </c>
      <c r="D506" s="33" t="s">
        <v>2178</v>
      </c>
      <c r="E506" s="251" t="str">
        <f t="shared" ref="E506:G506" si="113">E492</f>
        <v>OTTOPHARMA</v>
      </c>
      <c r="F506" s="253" t="str">
        <f t="shared" si="113"/>
        <v>02457060032</v>
      </c>
      <c r="G506" s="347" t="str">
        <f t="shared" si="113"/>
        <v>ottopharma@legalmail.it</v>
      </c>
      <c r="H506" s="7" t="s">
        <v>2171</v>
      </c>
      <c r="I506" s="7" t="s">
        <v>560</v>
      </c>
      <c r="J506" s="44">
        <v>17.534289999999999</v>
      </c>
      <c r="K506" s="65">
        <v>124031.712</v>
      </c>
      <c r="L506" s="130">
        <f t="shared" si="110"/>
        <v>17.534289999999999</v>
      </c>
      <c r="M506" s="217"/>
      <c r="N506" s="73" t="s">
        <v>2254</v>
      </c>
      <c r="O506" s="31" t="s">
        <v>2994</v>
      </c>
      <c r="P506" s="38" t="s">
        <v>2276</v>
      </c>
      <c r="Q506" s="65">
        <v>124031.712</v>
      </c>
      <c r="R506" s="250">
        <f t="shared" si="111"/>
        <v>136434.88320000001</v>
      </c>
      <c r="S506" s="275"/>
      <c r="T506" s="250"/>
      <c r="U506" s="4">
        <v>12</v>
      </c>
      <c r="V506" s="32"/>
      <c r="W506" s="27" t="s">
        <v>2269</v>
      </c>
      <c r="X506" s="27"/>
    </row>
    <row r="507" spans="1:24" ht="80.099999999999994" hidden="1" customHeight="1" x14ac:dyDescent="0.25">
      <c r="A507" s="255">
        <v>505</v>
      </c>
      <c r="B507" s="258"/>
      <c r="C507" s="252" t="s">
        <v>2179</v>
      </c>
      <c r="D507" s="33" t="s">
        <v>2180</v>
      </c>
      <c r="E507" s="251" t="s">
        <v>23</v>
      </c>
      <c r="F507" s="253" t="s">
        <v>84</v>
      </c>
      <c r="G507" s="347" t="s">
        <v>93</v>
      </c>
      <c r="H507" s="7" t="s">
        <v>2171</v>
      </c>
      <c r="I507" s="7" t="s">
        <v>560</v>
      </c>
      <c r="J507" s="44">
        <v>36.375999999999998</v>
      </c>
      <c r="K507" s="65">
        <v>126589.524</v>
      </c>
      <c r="L507" s="130">
        <f t="shared" si="110"/>
        <v>36.375999999999998</v>
      </c>
      <c r="M507" s="217"/>
      <c r="N507" s="73" t="s">
        <v>2254</v>
      </c>
      <c r="O507" s="26" t="s">
        <v>2277</v>
      </c>
      <c r="P507" s="38" t="s">
        <v>2276</v>
      </c>
      <c r="Q507" s="65">
        <v>126589.524</v>
      </c>
      <c r="R507" s="250">
        <f t="shared" si="111"/>
        <v>139248.47640000001</v>
      </c>
      <c r="S507" s="275"/>
      <c r="T507" s="250"/>
      <c r="U507" s="4">
        <v>13</v>
      </c>
      <c r="V507" s="32"/>
      <c r="W507" s="27" t="s">
        <v>2269</v>
      </c>
      <c r="X507" s="27"/>
    </row>
    <row r="508" spans="1:24" ht="80.099999999999994" hidden="1" customHeight="1" x14ac:dyDescent="0.25">
      <c r="A508" s="255">
        <v>506</v>
      </c>
      <c r="B508" s="258"/>
      <c r="C508" s="251" t="s">
        <v>3009</v>
      </c>
      <c r="D508" s="33" t="s">
        <v>2182</v>
      </c>
      <c r="E508" s="251" t="s">
        <v>206</v>
      </c>
      <c r="F508" s="253" t="s">
        <v>207</v>
      </c>
      <c r="G508" s="310" t="s">
        <v>208</v>
      </c>
      <c r="H508" s="7">
        <v>336</v>
      </c>
      <c r="I508" s="7" t="s">
        <v>560</v>
      </c>
      <c r="J508" s="44">
        <v>2</v>
      </c>
      <c r="K508" s="65">
        <f t="shared" si="112"/>
        <v>672</v>
      </c>
      <c r="L508" s="130">
        <f t="shared" si="110"/>
        <v>2</v>
      </c>
      <c r="M508" s="217"/>
      <c r="N508" s="73" t="s">
        <v>2254</v>
      </c>
      <c r="O508" s="26" t="s">
        <v>2278</v>
      </c>
      <c r="P508" s="38">
        <v>45199</v>
      </c>
      <c r="Q508" s="39">
        <v>672</v>
      </c>
      <c r="R508" s="250">
        <f t="shared" si="111"/>
        <v>739.2</v>
      </c>
      <c r="S508" s="275"/>
      <c r="T508" s="250"/>
      <c r="U508" s="4">
        <v>13</v>
      </c>
      <c r="V508" s="32"/>
      <c r="W508" s="27" t="s">
        <v>2269</v>
      </c>
      <c r="X508" s="27"/>
    </row>
    <row r="509" spans="1:24" ht="80.099999999999994" hidden="1" customHeight="1" x14ac:dyDescent="0.25">
      <c r="A509" s="255">
        <v>507</v>
      </c>
      <c r="B509" s="258"/>
      <c r="C509" s="278" t="s">
        <v>524</v>
      </c>
      <c r="D509" s="33" t="s">
        <v>2183</v>
      </c>
      <c r="E509" s="34" t="s">
        <v>3036</v>
      </c>
      <c r="F509" s="253" t="s">
        <v>555</v>
      </c>
      <c r="G509" s="347" t="s">
        <v>554</v>
      </c>
      <c r="H509" s="7">
        <v>40</v>
      </c>
      <c r="I509" s="7" t="s">
        <v>560</v>
      </c>
      <c r="J509" s="44">
        <v>29.15</v>
      </c>
      <c r="K509" s="65">
        <f t="shared" si="112"/>
        <v>1166</v>
      </c>
      <c r="L509" s="130">
        <f t="shared" si="110"/>
        <v>29.15</v>
      </c>
      <c r="M509" s="217"/>
      <c r="N509" s="73" t="s">
        <v>2254</v>
      </c>
      <c r="O509" s="26" t="s">
        <v>2279</v>
      </c>
      <c r="P509" s="38">
        <v>45168</v>
      </c>
      <c r="Q509" s="39">
        <v>1166</v>
      </c>
      <c r="R509" s="250">
        <f t="shared" si="111"/>
        <v>1282.5999999999999</v>
      </c>
      <c r="S509" s="275">
        <v>246.4</v>
      </c>
      <c r="T509" s="250"/>
      <c r="U509" s="4">
        <v>5</v>
      </c>
      <c r="V509" s="32"/>
      <c r="W509" s="27" t="s">
        <v>2269</v>
      </c>
      <c r="X509" s="27"/>
    </row>
    <row r="510" spans="1:24" ht="80.099999999999994" hidden="1" customHeight="1" x14ac:dyDescent="0.25">
      <c r="A510" s="256">
        <v>508</v>
      </c>
      <c r="B510" s="258"/>
      <c r="C510" s="251" t="s">
        <v>2184</v>
      </c>
      <c r="D510" s="33" t="s">
        <v>2185</v>
      </c>
      <c r="E510" s="34" t="s">
        <v>2186</v>
      </c>
      <c r="F510" s="30" t="s">
        <v>2187</v>
      </c>
      <c r="G510" s="312" t="s">
        <v>2188</v>
      </c>
      <c r="H510" s="7">
        <v>900</v>
      </c>
      <c r="I510" s="7" t="s">
        <v>560</v>
      </c>
      <c r="J510" s="44">
        <v>0.72</v>
      </c>
      <c r="K510" s="65">
        <f t="shared" si="112"/>
        <v>648</v>
      </c>
      <c r="L510" s="130">
        <f t="shared" si="110"/>
        <v>0.72</v>
      </c>
      <c r="M510" s="217"/>
      <c r="N510" s="73" t="s">
        <v>2254</v>
      </c>
      <c r="O510" s="26" t="s">
        <v>2280</v>
      </c>
      <c r="P510" s="38">
        <v>45169</v>
      </c>
      <c r="Q510" s="39">
        <f>K510</f>
        <v>648</v>
      </c>
      <c r="R510" s="250">
        <f t="shared" si="111"/>
        <v>712.8</v>
      </c>
      <c r="S510" s="275"/>
      <c r="T510" s="250" t="s">
        <v>2265</v>
      </c>
      <c r="U510" s="4">
        <v>12</v>
      </c>
      <c r="V510" s="32"/>
      <c r="W510" s="27" t="s">
        <v>2668</v>
      </c>
      <c r="X510" s="27"/>
    </row>
    <row r="511" spans="1:24" ht="186.75" hidden="1" customHeight="1" x14ac:dyDescent="0.25">
      <c r="A511" s="256">
        <v>509</v>
      </c>
      <c r="B511" s="258"/>
      <c r="C511" s="251" t="s">
        <v>2189</v>
      </c>
      <c r="D511" s="33" t="s">
        <v>2190</v>
      </c>
      <c r="E511" s="34" t="s">
        <v>2191</v>
      </c>
      <c r="F511" s="30" t="s">
        <v>1016</v>
      </c>
      <c r="G511" s="347" t="s">
        <v>2192</v>
      </c>
      <c r="H511" s="7" t="s">
        <v>2193</v>
      </c>
      <c r="I511" s="7" t="s">
        <v>560</v>
      </c>
      <c r="J511" s="44" t="s">
        <v>2310</v>
      </c>
      <c r="K511" s="65">
        <v>5769.64</v>
      </c>
      <c r="L511" s="130" t="str">
        <f t="shared" si="110"/>
        <v>2,98636
2,98601
2,98636</v>
      </c>
      <c r="M511" s="217"/>
      <c r="N511" s="73" t="s">
        <v>2254</v>
      </c>
      <c r="O511" s="26" t="s">
        <v>2281</v>
      </c>
      <c r="P511" s="38">
        <v>45169</v>
      </c>
      <c r="Q511" s="39">
        <f t="shared" ref="Q511:Q517" si="114">K511</f>
        <v>5769.64</v>
      </c>
      <c r="R511" s="250">
        <f t="shared" si="111"/>
        <v>6346.6040000000003</v>
      </c>
      <c r="S511" s="275"/>
      <c r="T511" s="250"/>
      <c r="U511" s="4">
        <v>12</v>
      </c>
      <c r="V511" s="32"/>
      <c r="W511" s="27" t="s">
        <v>2668</v>
      </c>
      <c r="X511" s="27"/>
    </row>
    <row r="512" spans="1:24" ht="80.099999999999994" hidden="1" customHeight="1" x14ac:dyDescent="0.25">
      <c r="A512" s="256">
        <v>510</v>
      </c>
      <c r="B512" s="258"/>
      <c r="C512" s="251" t="s">
        <v>2194</v>
      </c>
      <c r="D512" s="33" t="s">
        <v>1014</v>
      </c>
      <c r="E512" s="34" t="s">
        <v>559</v>
      </c>
      <c r="F512" s="35" t="s">
        <v>1229</v>
      </c>
      <c r="G512" s="347" t="s">
        <v>1230</v>
      </c>
      <c r="H512" s="7">
        <v>20</v>
      </c>
      <c r="I512" s="7" t="s">
        <v>560</v>
      </c>
      <c r="J512" s="44">
        <v>16.366</v>
      </c>
      <c r="K512" s="65">
        <f>H512*J512</f>
        <v>327.32</v>
      </c>
      <c r="L512" s="130">
        <f t="shared" si="110"/>
        <v>16.366</v>
      </c>
      <c r="M512" s="217"/>
      <c r="N512" s="73" t="s">
        <v>551</v>
      </c>
      <c r="O512" s="26" t="s">
        <v>2282</v>
      </c>
      <c r="P512" s="38">
        <v>45169</v>
      </c>
      <c r="Q512" s="39">
        <f t="shared" si="114"/>
        <v>327.32</v>
      </c>
      <c r="R512" s="250">
        <f>(Q512*0.1)+Q512</f>
        <v>360.05200000000002</v>
      </c>
      <c r="S512" s="275"/>
      <c r="T512" s="250" t="s">
        <v>2283</v>
      </c>
      <c r="U512" s="4">
        <v>12</v>
      </c>
      <c r="V512" s="32"/>
      <c r="W512" s="27" t="s">
        <v>2668</v>
      </c>
      <c r="X512" s="27"/>
    </row>
    <row r="513" spans="1:24" ht="80.099999999999994" hidden="1" customHeight="1" x14ac:dyDescent="0.25">
      <c r="A513" s="256">
        <v>511</v>
      </c>
      <c r="B513" s="258"/>
      <c r="C513" s="251" t="s">
        <v>2195</v>
      </c>
      <c r="D513" s="33" t="s">
        <v>2196</v>
      </c>
      <c r="E513" s="34" t="s">
        <v>1940</v>
      </c>
      <c r="F513" s="253" t="s">
        <v>66</v>
      </c>
      <c r="G513" s="310" t="s">
        <v>68</v>
      </c>
      <c r="H513" s="7">
        <v>360</v>
      </c>
      <c r="I513" s="7" t="s">
        <v>560</v>
      </c>
      <c r="J513" s="44">
        <v>146.66392999999999</v>
      </c>
      <c r="K513" s="65">
        <f t="shared" si="112"/>
        <v>52799.014799999997</v>
      </c>
      <c r="L513" s="130">
        <f t="shared" si="110"/>
        <v>146.66392999999999</v>
      </c>
      <c r="M513" s="217"/>
      <c r="N513" s="73" t="s">
        <v>551</v>
      </c>
      <c r="O513" s="26" t="s">
        <v>2284</v>
      </c>
      <c r="P513" s="38">
        <v>45169</v>
      </c>
      <c r="Q513" s="39">
        <f t="shared" si="114"/>
        <v>52799.014799999997</v>
      </c>
      <c r="R513" s="250">
        <f t="shared" ref="R513:R517" si="115">(Q513*0.1)+Q513</f>
        <v>58078.916279999998</v>
      </c>
      <c r="S513" s="275"/>
      <c r="T513" s="250"/>
      <c r="U513" s="4">
        <v>12</v>
      </c>
      <c r="V513" s="32"/>
      <c r="W513" s="27" t="s">
        <v>2668</v>
      </c>
      <c r="X513" s="27"/>
    </row>
    <row r="514" spans="1:24" ht="80.099999999999994" hidden="1" customHeight="1" x14ac:dyDescent="0.25">
      <c r="A514" s="256">
        <v>512</v>
      </c>
      <c r="B514" s="258"/>
      <c r="C514" s="251" t="s">
        <v>2197</v>
      </c>
      <c r="D514" s="33" t="s">
        <v>2198</v>
      </c>
      <c r="E514" s="34" t="s">
        <v>340</v>
      </c>
      <c r="F514" s="253" t="s">
        <v>339</v>
      </c>
      <c r="G514" s="347" t="s">
        <v>338</v>
      </c>
      <c r="H514" s="7">
        <v>100</v>
      </c>
      <c r="I514" s="7" t="s">
        <v>560</v>
      </c>
      <c r="J514" s="44">
        <v>10.76</v>
      </c>
      <c r="K514" s="65">
        <f t="shared" si="112"/>
        <v>1076</v>
      </c>
      <c r="L514" s="130">
        <f t="shared" si="110"/>
        <v>10.76</v>
      </c>
      <c r="M514" s="217"/>
      <c r="N514" s="73" t="s">
        <v>551</v>
      </c>
      <c r="O514" s="26" t="s">
        <v>2285</v>
      </c>
      <c r="P514" s="38">
        <v>45169</v>
      </c>
      <c r="Q514" s="39">
        <f t="shared" si="114"/>
        <v>1076</v>
      </c>
      <c r="R514" s="250">
        <f t="shared" si="115"/>
        <v>1183.5999999999999</v>
      </c>
      <c r="S514" s="275"/>
      <c r="T514" s="250"/>
      <c r="U514" s="4">
        <v>12</v>
      </c>
      <c r="V514" s="32"/>
      <c r="W514" s="27" t="s">
        <v>2668</v>
      </c>
      <c r="X514" s="27"/>
    </row>
    <row r="515" spans="1:24" ht="80.099999999999994" hidden="1" customHeight="1" x14ac:dyDescent="0.25">
      <c r="A515" s="256">
        <v>513</v>
      </c>
      <c r="B515" s="258"/>
      <c r="C515" s="251" t="s">
        <v>2199</v>
      </c>
      <c r="D515" s="33" t="s">
        <v>2200</v>
      </c>
      <c r="E515" s="34" t="s">
        <v>1281</v>
      </c>
      <c r="F515" s="253" t="s">
        <v>1282</v>
      </c>
      <c r="G515" s="347" t="s">
        <v>1283</v>
      </c>
      <c r="H515" s="7" t="s">
        <v>2201</v>
      </c>
      <c r="I515" s="7" t="s">
        <v>560</v>
      </c>
      <c r="J515" s="44" t="s">
        <v>2311</v>
      </c>
      <c r="K515" s="65">
        <v>1733</v>
      </c>
      <c r="L515" s="130" t="str">
        <f t="shared" si="110"/>
        <v>1,91
2,32</v>
      </c>
      <c r="M515" s="217"/>
      <c r="N515" s="73" t="s">
        <v>551</v>
      </c>
      <c r="O515" s="26" t="s">
        <v>2286</v>
      </c>
      <c r="P515" s="38">
        <v>45168</v>
      </c>
      <c r="Q515" s="39">
        <f t="shared" si="114"/>
        <v>1733</v>
      </c>
      <c r="R515" s="250">
        <f t="shared" si="115"/>
        <v>1906.3</v>
      </c>
      <c r="S515" s="275"/>
      <c r="T515" s="250"/>
      <c r="U515" s="4">
        <v>12</v>
      </c>
      <c r="V515" s="32"/>
      <c r="W515" s="27" t="s">
        <v>2668</v>
      </c>
      <c r="X515" s="27"/>
    </row>
    <row r="516" spans="1:24" ht="80.099999999999994" hidden="1" customHeight="1" x14ac:dyDescent="0.25">
      <c r="A516" s="256">
        <v>514</v>
      </c>
      <c r="B516" s="258"/>
      <c r="C516" s="251" t="s">
        <v>2202</v>
      </c>
      <c r="D516" s="33" t="s">
        <v>2203</v>
      </c>
      <c r="E516" s="251" t="s">
        <v>341</v>
      </c>
      <c r="F516" s="35" t="s">
        <v>343</v>
      </c>
      <c r="G516" s="347" t="s">
        <v>342</v>
      </c>
      <c r="H516" s="7">
        <v>59752</v>
      </c>
      <c r="I516" s="7" t="s">
        <v>560</v>
      </c>
      <c r="J516" s="44">
        <v>14.15321</v>
      </c>
      <c r="K516" s="65">
        <f t="shared" si="112"/>
        <v>845682.60392000002</v>
      </c>
      <c r="L516" s="130">
        <f t="shared" si="110"/>
        <v>14.15321</v>
      </c>
      <c r="M516" s="217"/>
      <c r="N516" s="73" t="s">
        <v>551</v>
      </c>
      <c r="O516" s="31" t="s">
        <v>2287</v>
      </c>
      <c r="P516" s="38">
        <v>45077</v>
      </c>
      <c r="Q516" s="39">
        <f t="shared" si="114"/>
        <v>845682.60392000002</v>
      </c>
      <c r="R516" s="250">
        <f t="shared" si="115"/>
        <v>930250.86431199999</v>
      </c>
      <c r="S516" s="275"/>
      <c r="T516" s="250" t="s">
        <v>1684</v>
      </c>
      <c r="U516" s="4">
        <v>8</v>
      </c>
      <c r="V516" s="32"/>
      <c r="W516" s="27" t="s">
        <v>2668</v>
      </c>
      <c r="X516" s="27"/>
    </row>
    <row r="517" spans="1:24" ht="80.099999999999994" hidden="1" customHeight="1" x14ac:dyDescent="0.25">
      <c r="A517" s="256">
        <v>515</v>
      </c>
      <c r="B517" s="258"/>
      <c r="C517" s="251" t="s">
        <v>2204</v>
      </c>
      <c r="D517" s="33" t="s">
        <v>2205</v>
      </c>
      <c r="E517" s="251" t="s">
        <v>284</v>
      </c>
      <c r="F517" s="253" t="s">
        <v>285</v>
      </c>
      <c r="G517" s="310" t="s">
        <v>286</v>
      </c>
      <c r="H517" s="7" t="s">
        <v>2206</v>
      </c>
      <c r="I517" s="7" t="s">
        <v>560</v>
      </c>
      <c r="J517" s="44" t="s">
        <v>2312</v>
      </c>
      <c r="K517" s="65">
        <v>289.11995999999999</v>
      </c>
      <c r="L517" s="130" t="str">
        <f t="shared" si="110"/>
        <v>21,59333
30</v>
      </c>
      <c r="M517" s="217"/>
      <c r="N517" s="73" t="s">
        <v>551</v>
      </c>
      <c r="O517" s="26" t="s">
        <v>2288</v>
      </c>
      <c r="P517" s="38">
        <v>44836</v>
      </c>
      <c r="Q517" s="39">
        <f t="shared" si="114"/>
        <v>289.11995999999999</v>
      </c>
      <c r="R517" s="250">
        <f t="shared" si="115"/>
        <v>318.03195599999998</v>
      </c>
      <c r="S517" s="275"/>
      <c r="T517" s="250" t="s">
        <v>2289</v>
      </c>
      <c r="U517" s="4">
        <v>12</v>
      </c>
      <c r="V517" s="32"/>
      <c r="W517" s="27" t="s">
        <v>2668</v>
      </c>
      <c r="X517" s="27"/>
    </row>
    <row r="518" spans="1:24" ht="80.099999999999994" hidden="1" customHeight="1" x14ac:dyDescent="0.25">
      <c r="A518" s="257">
        <v>516</v>
      </c>
      <c r="B518" s="258"/>
      <c r="C518" s="251" t="s">
        <v>2207</v>
      </c>
      <c r="D518" s="33" t="s">
        <v>2208</v>
      </c>
      <c r="E518" s="251" t="s">
        <v>1339</v>
      </c>
      <c r="F518" s="253" t="s">
        <v>1340</v>
      </c>
      <c r="G518" s="347" t="s">
        <v>1341</v>
      </c>
      <c r="H518" s="7">
        <v>140</v>
      </c>
      <c r="I518" s="7" t="s">
        <v>560</v>
      </c>
      <c r="J518" s="44">
        <v>18.7</v>
      </c>
      <c r="K518" s="65">
        <f t="shared" si="112"/>
        <v>2618</v>
      </c>
      <c r="L518" s="130">
        <f t="shared" si="110"/>
        <v>18.7</v>
      </c>
      <c r="M518" s="217"/>
      <c r="N518" s="73" t="s">
        <v>551</v>
      </c>
      <c r="O518" s="26" t="s">
        <v>2290</v>
      </c>
      <c r="P518" s="38" t="s">
        <v>2291</v>
      </c>
      <c r="Q518" s="39">
        <v>2618</v>
      </c>
      <c r="R518" s="250">
        <f>(Q518*0.1)+Q518</f>
        <v>2879.8</v>
      </c>
      <c r="S518" s="275"/>
      <c r="T518" s="250"/>
      <c r="U518" s="4">
        <v>12</v>
      </c>
      <c r="V518" s="32"/>
      <c r="W518" s="27" t="s">
        <v>2411</v>
      </c>
      <c r="X518" s="27"/>
    </row>
    <row r="519" spans="1:24" ht="80.099999999999994" hidden="1" customHeight="1" x14ac:dyDescent="0.25">
      <c r="A519" s="257">
        <v>517</v>
      </c>
      <c r="B519" s="258"/>
      <c r="C519" s="279" t="s">
        <v>2209</v>
      </c>
      <c r="D519" s="259" t="s">
        <v>2210</v>
      </c>
      <c r="E519" s="251" t="s">
        <v>203</v>
      </c>
      <c r="F519" s="253" t="s">
        <v>167</v>
      </c>
      <c r="G519" s="347" t="s">
        <v>168</v>
      </c>
      <c r="H519" s="7" t="s">
        <v>2211</v>
      </c>
      <c r="I519" s="7" t="s">
        <v>560</v>
      </c>
      <c r="J519" s="44">
        <v>5.2818199999999997</v>
      </c>
      <c r="K519" s="65">
        <f t="shared" si="112"/>
        <v>211.27279999999999</v>
      </c>
      <c r="L519" s="130">
        <f t="shared" si="110"/>
        <v>5.2818199999999997</v>
      </c>
      <c r="M519" s="130"/>
      <c r="N519" s="73" t="s">
        <v>551</v>
      </c>
      <c r="O519" s="73" t="s">
        <v>2292</v>
      </c>
      <c r="P519" s="38">
        <v>45199</v>
      </c>
      <c r="Q519" s="39">
        <v>211.27279999999999</v>
      </c>
      <c r="R519" s="254">
        <f t="shared" ref="R519:R582" si="116">(Q519*0.1)+Q519</f>
        <v>232.40008</v>
      </c>
      <c r="S519" s="275">
        <v>174.31</v>
      </c>
      <c r="T519" s="250"/>
      <c r="U519" s="4">
        <v>8</v>
      </c>
      <c r="V519" s="4"/>
      <c r="W519" s="27" t="s">
        <v>2411</v>
      </c>
      <c r="X519" s="27"/>
    </row>
    <row r="520" spans="1:24" ht="80.099999999999994" hidden="1" customHeight="1" x14ac:dyDescent="0.25">
      <c r="A520" s="257">
        <v>518</v>
      </c>
      <c r="B520" s="258"/>
      <c r="C520" s="258" t="s">
        <v>2212</v>
      </c>
      <c r="D520" s="259" t="s">
        <v>2213</v>
      </c>
      <c r="E520" s="34" t="s">
        <v>132</v>
      </c>
      <c r="F520" s="35" t="s">
        <v>133</v>
      </c>
      <c r="G520" s="347" t="s">
        <v>134</v>
      </c>
      <c r="H520" s="7">
        <v>2000</v>
      </c>
      <c r="I520" s="7" t="s">
        <v>560</v>
      </c>
      <c r="J520" s="44">
        <v>57.040900000000001</v>
      </c>
      <c r="K520" s="65">
        <f t="shared" si="112"/>
        <v>114081.8</v>
      </c>
      <c r="L520" s="130">
        <f t="shared" si="110"/>
        <v>57.040900000000001</v>
      </c>
      <c r="M520" s="130"/>
      <c r="N520" s="73" t="s">
        <v>551</v>
      </c>
      <c r="O520" s="73" t="s">
        <v>2293</v>
      </c>
      <c r="P520" s="38">
        <v>45199</v>
      </c>
      <c r="Q520" s="39">
        <v>114081.8</v>
      </c>
      <c r="R520" s="254">
        <f t="shared" si="116"/>
        <v>125489.98000000001</v>
      </c>
      <c r="S520" s="275"/>
      <c r="T520" s="250"/>
      <c r="U520" s="4">
        <v>9</v>
      </c>
      <c r="V520" s="4" t="s">
        <v>1052</v>
      </c>
      <c r="W520" s="27" t="s">
        <v>2411</v>
      </c>
      <c r="X520" s="27"/>
    </row>
    <row r="521" spans="1:24" ht="80.099999999999994" hidden="1" customHeight="1" x14ac:dyDescent="0.25">
      <c r="A521" s="257">
        <v>519</v>
      </c>
      <c r="B521" s="258"/>
      <c r="C521" s="258" t="s">
        <v>2214</v>
      </c>
      <c r="D521" s="259" t="s">
        <v>2215</v>
      </c>
      <c r="E521" s="251" t="s">
        <v>23</v>
      </c>
      <c r="F521" s="253" t="s">
        <v>84</v>
      </c>
      <c r="G521" s="347" t="s">
        <v>93</v>
      </c>
      <c r="H521" s="7">
        <v>96</v>
      </c>
      <c r="I521" s="7" t="s">
        <v>560</v>
      </c>
      <c r="J521" s="44">
        <v>91.83</v>
      </c>
      <c r="K521" s="65">
        <f t="shared" si="112"/>
        <v>8815.68</v>
      </c>
      <c r="L521" s="130">
        <f t="shared" si="110"/>
        <v>91.83</v>
      </c>
      <c r="M521" s="130"/>
      <c r="N521" s="73" t="s">
        <v>551</v>
      </c>
      <c r="O521" s="73" t="s">
        <v>2294</v>
      </c>
      <c r="P521" s="38">
        <v>45431</v>
      </c>
      <c r="Q521" s="39">
        <f>K521</f>
        <v>8815.68</v>
      </c>
      <c r="R521" s="254">
        <f t="shared" si="116"/>
        <v>9697.2479999999996</v>
      </c>
      <c r="S521" s="275"/>
      <c r="T521" s="250"/>
      <c r="U521" s="4">
        <v>12</v>
      </c>
      <c r="V521" s="4"/>
      <c r="W521" s="27" t="s">
        <v>2411</v>
      </c>
      <c r="X521" s="27"/>
    </row>
    <row r="522" spans="1:24" ht="80.099999999999994" hidden="1" customHeight="1" x14ac:dyDescent="0.25">
      <c r="A522" s="257">
        <v>520</v>
      </c>
      <c r="B522" s="258"/>
      <c r="C522" s="258" t="s">
        <v>2216</v>
      </c>
      <c r="D522" s="259" t="s">
        <v>1937</v>
      </c>
      <c r="E522" s="251" t="s">
        <v>281</v>
      </c>
      <c r="F522" s="35" t="s">
        <v>282</v>
      </c>
      <c r="G522" s="347" t="s">
        <v>283</v>
      </c>
      <c r="H522" s="7" t="s">
        <v>2217</v>
      </c>
      <c r="I522" s="7" t="s">
        <v>560</v>
      </c>
      <c r="J522" s="44">
        <v>63.003999999999998</v>
      </c>
      <c r="K522" s="65">
        <v>56703.6</v>
      </c>
      <c r="L522" s="130">
        <f t="shared" si="110"/>
        <v>63.003999999999998</v>
      </c>
      <c r="M522" s="130"/>
      <c r="N522" s="73" t="s">
        <v>551</v>
      </c>
      <c r="O522" s="73" t="s">
        <v>2295</v>
      </c>
      <c r="P522" s="38">
        <v>45230</v>
      </c>
      <c r="Q522" s="39">
        <f t="shared" ref="Q522:Q523" si="117">K522</f>
        <v>56703.6</v>
      </c>
      <c r="R522" s="254">
        <f t="shared" si="116"/>
        <v>62373.96</v>
      </c>
      <c r="S522" s="275"/>
      <c r="T522" s="250" t="s">
        <v>2296</v>
      </c>
      <c r="U522" s="4">
        <v>12</v>
      </c>
      <c r="V522" s="4" t="s">
        <v>1052</v>
      </c>
      <c r="W522" s="27" t="s">
        <v>2411</v>
      </c>
      <c r="X522" s="27"/>
    </row>
    <row r="523" spans="1:24" ht="80.099999999999994" hidden="1" customHeight="1" x14ac:dyDescent="0.25">
      <c r="A523" s="257">
        <v>521</v>
      </c>
      <c r="B523" s="258"/>
      <c r="C523" s="258" t="s">
        <v>2218</v>
      </c>
      <c r="D523" s="259" t="s">
        <v>2043</v>
      </c>
      <c r="E523" s="34" t="s">
        <v>14</v>
      </c>
      <c r="F523" s="253" t="s">
        <v>78</v>
      </c>
      <c r="G523" s="347" t="s">
        <v>79</v>
      </c>
      <c r="H523" s="7" t="s">
        <v>2219</v>
      </c>
      <c r="I523" s="7" t="s">
        <v>560</v>
      </c>
      <c r="J523" s="44">
        <v>1252.72</v>
      </c>
      <c r="K523" s="65">
        <v>39000</v>
      </c>
      <c r="L523" s="130">
        <f t="shared" si="110"/>
        <v>1252.72</v>
      </c>
      <c r="M523" s="130"/>
      <c r="N523" s="73" t="s">
        <v>551</v>
      </c>
      <c r="O523" s="73" t="s">
        <v>2297</v>
      </c>
      <c r="P523" s="38">
        <v>45077</v>
      </c>
      <c r="Q523" s="39">
        <f t="shared" si="117"/>
        <v>39000</v>
      </c>
      <c r="R523" s="254">
        <f t="shared" si="116"/>
        <v>42900</v>
      </c>
      <c r="S523" s="275"/>
      <c r="T523" s="250" t="s">
        <v>2298</v>
      </c>
      <c r="U523" s="4">
        <v>7</v>
      </c>
      <c r="V523" s="4"/>
      <c r="W523" s="27" t="s">
        <v>2411</v>
      </c>
      <c r="X523" s="27"/>
    </row>
    <row r="524" spans="1:24" ht="80.099999999999994" hidden="1" customHeight="1" x14ac:dyDescent="0.25">
      <c r="A524" s="257">
        <v>522</v>
      </c>
      <c r="B524" s="258"/>
      <c r="C524" s="258" t="s">
        <v>2220</v>
      </c>
      <c r="D524" s="259" t="s">
        <v>2221</v>
      </c>
      <c r="E524" s="251" t="s">
        <v>559</v>
      </c>
      <c r="F524" s="35" t="s">
        <v>1229</v>
      </c>
      <c r="G524" s="347" t="s">
        <v>1230</v>
      </c>
      <c r="H524" s="7" t="s">
        <v>2222</v>
      </c>
      <c r="I524" s="7" t="s">
        <v>560</v>
      </c>
      <c r="J524" s="44" t="s">
        <v>2313</v>
      </c>
      <c r="K524" s="65">
        <v>390.91</v>
      </c>
      <c r="L524" s="130" t="str">
        <f t="shared" si="110"/>
        <v>1,396071
2,79221</v>
      </c>
      <c r="M524" s="130"/>
      <c r="N524" s="73" t="s">
        <v>551</v>
      </c>
      <c r="O524" s="73" t="s">
        <v>2299</v>
      </c>
      <c r="P524" s="38">
        <v>45199</v>
      </c>
      <c r="Q524" s="39">
        <v>390.91</v>
      </c>
      <c r="R524" s="254">
        <f t="shared" si="116"/>
        <v>430.00100000000003</v>
      </c>
      <c r="S524" s="275"/>
      <c r="T524" s="250"/>
      <c r="U524" s="4">
        <v>12</v>
      </c>
      <c r="V524" s="4"/>
      <c r="W524" s="27" t="s">
        <v>2411</v>
      </c>
      <c r="X524" s="27"/>
    </row>
    <row r="525" spans="1:24" ht="80.099999999999994" hidden="1" customHeight="1" x14ac:dyDescent="0.25">
      <c r="A525" s="257">
        <v>523</v>
      </c>
      <c r="B525" s="258"/>
      <c r="C525" s="279" t="s">
        <v>2223</v>
      </c>
      <c r="D525" s="259" t="s">
        <v>2224</v>
      </c>
      <c r="E525" s="251" t="s">
        <v>2225</v>
      </c>
      <c r="F525" s="253" t="s">
        <v>939</v>
      </c>
      <c r="G525" s="347" t="s">
        <v>938</v>
      </c>
      <c r="H525" s="7">
        <v>100</v>
      </c>
      <c r="I525" s="7" t="s">
        <v>560</v>
      </c>
      <c r="J525" s="44">
        <v>1.95</v>
      </c>
      <c r="K525" s="65">
        <f t="shared" si="112"/>
        <v>195</v>
      </c>
      <c r="L525" s="130">
        <f t="shared" si="110"/>
        <v>1.95</v>
      </c>
      <c r="M525" s="130"/>
      <c r="N525" s="73" t="s">
        <v>551</v>
      </c>
      <c r="O525" s="73" t="s">
        <v>2300</v>
      </c>
      <c r="P525" s="38">
        <v>45199</v>
      </c>
      <c r="Q525" s="39">
        <v>195</v>
      </c>
      <c r="R525" s="254">
        <f t="shared" si="116"/>
        <v>214.5</v>
      </c>
      <c r="S525" s="275">
        <v>193.05</v>
      </c>
      <c r="T525" s="250"/>
      <c r="U525" s="4">
        <v>11</v>
      </c>
      <c r="V525" s="4"/>
      <c r="W525" s="27" t="s">
        <v>2411</v>
      </c>
      <c r="X525" s="27"/>
    </row>
    <row r="526" spans="1:24" ht="80.099999999999994" hidden="1" customHeight="1" x14ac:dyDescent="0.25">
      <c r="A526" s="257">
        <v>524</v>
      </c>
      <c r="B526" s="258"/>
      <c r="C526" s="258" t="s">
        <v>2226</v>
      </c>
      <c r="D526" s="259" t="s">
        <v>2227</v>
      </c>
      <c r="E526" s="251" t="s">
        <v>394</v>
      </c>
      <c r="F526" s="253" t="s">
        <v>395</v>
      </c>
      <c r="G526" s="347" t="s">
        <v>396</v>
      </c>
      <c r="H526" s="7">
        <v>45</v>
      </c>
      <c r="I526" s="7" t="s">
        <v>560</v>
      </c>
      <c r="J526" s="44">
        <v>386.73667</v>
      </c>
      <c r="K526" s="65">
        <f t="shared" si="112"/>
        <v>17403.150150000001</v>
      </c>
      <c r="L526" s="130">
        <f t="shared" si="110"/>
        <v>386.73667</v>
      </c>
      <c r="M526" s="130"/>
      <c r="N526" s="73" t="s">
        <v>551</v>
      </c>
      <c r="O526" s="73" t="s">
        <v>2301</v>
      </c>
      <c r="P526" s="38">
        <v>45199</v>
      </c>
      <c r="Q526" s="39">
        <v>17403.150150000001</v>
      </c>
      <c r="R526" s="254">
        <f t="shared" si="116"/>
        <v>19143.465165000001</v>
      </c>
      <c r="S526" s="275"/>
      <c r="T526" s="250"/>
      <c r="U526" s="4">
        <v>12</v>
      </c>
      <c r="V526" s="4"/>
      <c r="W526" s="27" t="s">
        <v>2411</v>
      </c>
      <c r="X526" s="27"/>
    </row>
    <row r="527" spans="1:24" ht="80.099999999999994" hidden="1" customHeight="1" x14ac:dyDescent="0.25">
      <c r="A527" s="257">
        <v>525</v>
      </c>
      <c r="B527" s="258"/>
      <c r="C527" s="258" t="s">
        <v>1564</v>
      </c>
      <c r="D527" s="259" t="s">
        <v>2228</v>
      </c>
      <c r="E527" s="251" t="s">
        <v>1460</v>
      </c>
      <c r="F527" s="253" t="s">
        <v>1461</v>
      </c>
      <c r="G527" s="347" t="s">
        <v>1462</v>
      </c>
      <c r="H527" s="7">
        <v>2700</v>
      </c>
      <c r="I527" s="7" t="s">
        <v>560</v>
      </c>
      <c r="J527" s="44">
        <v>52</v>
      </c>
      <c r="K527" s="65">
        <f t="shared" si="112"/>
        <v>140400</v>
      </c>
      <c r="L527" s="130">
        <f t="shared" si="110"/>
        <v>52</v>
      </c>
      <c r="M527" s="130"/>
      <c r="N527" s="73" t="s">
        <v>551</v>
      </c>
      <c r="O527" s="73" t="s">
        <v>2302</v>
      </c>
      <c r="P527" s="38">
        <v>45199</v>
      </c>
      <c r="Q527" s="39">
        <v>140400</v>
      </c>
      <c r="R527" s="254">
        <f t="shared" si="116"/>
        <v>154440</v>
      </c>
      <c r="S527" s="275"/>
      <c r="T527" s="250"/>
      <c r="U527" s="4">
        <v>1080</v>
      </c>
      <c r="V527" s="4" t="s">
        <v>1052</v>
      </c>
      <c r="W527" s="27" t="s">
        <v>2411</v>
      </c>
      <c r="X527" s="27"/>
    </row>
    <row r="528" spans="1:24" ht="80.099999999999994" hidden="1" customHeight="1" x14ac:dyDescent="0.25">
      <c r="A528" s="257">
        <v>526</v>
      </c>
      <c r="B528" s="258"/>
      <c r="C528" s="258" t="s">
        <v>387</v>
      </c>
      <c r="D528" s="259" t="s">
        <v>2229</v>
      </c>
      <c r="E528" s="251" t="s">
        <v>51</v>
      </c>
      <c r="F528" s="253" t="s">
        <v>90</v>
      </c>
      <c r="G528" s="347" t="s">
        <v>1314</v>
      </c>
      <c r="H528" s="7">
        <v>6</v>
      </c>
      <c r="I528" s="7" t="s">
        <v>560</v>
      </c>
      <c r="J528" s="44">
        <v>39.49</v>
      </c>
      <c r="K528" s="65">
        <f t="shared" si="112"/>
        <v>236.94</v>
      </c>
      <c r="L528" s="130">
        <f t="shared" si="110"/>
        <v>39.49</v>
      </c>
      <c r="M528" s="130"/>
      <c r="N528" s="73" t="s">
        <v>551</v>
      </c>
      <c r="O528" s="73" t="s">
        <v>2303</v>
      </c>
      <c r="P528" s="38">
        <v>45229</v>
      </c>
      <c r="Q528" s="39">
        <v>236.94</v>
      </c>
      <c r="R528" s="254">
        <f t="shared" si="116"/>
        <v>260.63400000000001</v>
      </c>
      <c r="S528" s="275"/>
      <c r="T528" s="250"/>
      <c r="U528" s="4">
        <v>12</v>
      </c>
      <c r="V528" s="4"/>
      <c r="W528" s="27" t="s">
        <v>2411</v>
      </c>
      <c r="X528" s="27"/>
    </row>
    <row r="529" spans="1:24" ht="80.099999999999994" hidden="1" customHeight="1" x14ac:dyDescent="0.25">
      <c r="A529" s="257">
        <v>527</v>
      </c>
      <c r="B529" s="258"/>
      <c r="C529" s="258" t="s">
        <v>2230</v>
      </c>
      <c r="D529" s="259" t="s">
        <v>2231</v>
      </c>
      <c r="E529" s="251" t="s">
        <v>1940</v>
      </c>
      <c r="F529" s="253" t="s">
        <v>66</v>
      </c>
      <c r="G529" s="347" t="s">
        <v>68</v>
      </c>
      <c r="H529" s="7">
        <v>120</v>
      </c>
      <c r="I529" s="7" t="s">
        <v>560</v>
      </c>
      <c r="J529" s="44">
        <v>308.85500000000002</v>
      </c>
      <c r="K529" s="65">
        <f t="shared" si="112"/>
        <v>37062.600000000006</v>
      </c>
      <c r="L529" s="130">
        <f t="shared" si="110"/>
        <v>308.85500000000002</v>
      </c>
      <c r="M529" s="130"/>
      <c r="N529" s="73" t="s">
        <v>551</v>
      </c>
      <c r="O529" s="73" t="s">
        <v>2304</v>
      </c>
      <c r="P529" s="38">
        <v>45077</v>
      </c>
      <c r="Q529" s="39">
        <v>37062.6</v>
      </c>
      <c r="R529" s="254">
        <f t="shared" si="116"/>
        <v>40768.86</v>
      </c>
      <c r="S529" s="275"/>
      <c r="T529" s="250"/>
      <c r="U529" s="4">
        <v>12</v>
      </c>
      <c r="V529" s="4"/>
      <c r="W529" s="27" t="s">
        <v>2411</v>
      </c>
      <c r="X529" s="27"/>
    </row>
    <row r="530" spans="1:24" ht="80.099999999999994" hidden="1" customHeight="1" x14ac:dyDescent="0.25">
      <c r="A530" s="257">
        <v>528</v>
      </c>
      <c r="B530" s="258"/>
      <c r="C530" s="258" t="s">
        <v>2232</v>
      </c>
      <c r="D530" s="259" t="s">
        <v>2233</v>
      </c>
      <c r="E530" s="251" t="s">
        <v>2234</v>
      </c>
      <c r="F530" s="253">
        <v>10618220965</v>
      </c>
      <c r="G530" s="347" t="s">
        <v>2235</v>
      </c>
      <c r="H530" s="7">
        <v>12</v>
      </c>
      <c r="I530" s="7" t="s">
        <v>560</v>
      </c>
      <c r="J530" s="44">
        <v>140</v>
      </c>
      <c r="K530" s="65">
        <f t="shared" si="112"/>
        <v>1680</v>
      </c>
      <c r="L530" s="130">
        <f t="shared" si="110"/>
        <v>140</v>
      </c>
      <c r="M530" s="130"/>
      <c r="N530" s="73" t="s">
        <v>551</v>
      </c>
      <c r="O530" s="73" t="s">
        <v>2305</v>
      </c>
      <c r="P530" s="38">
        <v>45230</v>
      </c>
      <c r="Q530" s="39">
        <v>1680</v>
      </c>
      <c r="R530" s="254">
        <f t="shared" si="116"/>
        <v>1848</v>
      </c>
      <c r="S530" s="275"/>
      <c r="T530" s="250"/>
      <c r="U530" s="4">
        <v>11</v>
      </c>
      <c r="V530" s="4"/>
      <c r="W530" s="27" t="s">
        <v>2411</v>
      </c>
      <c r="X530" s="27"/>
    </row>
    <row r="531" spans="1:24" ht="80.099999999999994" hidden="1" customHeight="1" x14ac:dyDescent="0.25">
      <c r="A531" s="257">
        <v>529</v>
      </c>
      <c r="B531" s="258"/>
      <c r="C531" s="258" t="s">
        <v>2236</v>
      </c>
      <c r="D531" s="259" t="s">
        <v>2237</v>
      </c>
      <c r="E531" s="251" t="s">
        <v>2238</v>
      </c>
      <c r="F531" s="253" t="s">
        <v>2239</v>
      </c>
      <c r="G531" s="312" t="s">
        <v>2240</v>
      </c>
      <c r="H531" s="7">
        <v>900</v>
      </c>
      <c r="I531" s="7" t="s">
        <v>560</v>
      </c>
      <c r="J531" s="44">
        <v>0.56599999999999995</v>
      </c>
      <c r="K531" s="65">
        <f t="shared" si="112"/>
        <v>509.4</v>
      </c>
      <c r="L531" s="130">
        <f t="shared" si="110"/>
        <v>0.56599999999999995</v>
      </c>
      <c r="M531" s="130"/>
      <c r="N531" s="73" t="s">
        <v>551</v>
      </c>
      <c r="O531" s="73" t="s">
        <v>2306</v>
      </c>
      <c r="P531" s="38">
        <v>45230</v>
      </c>
      <c r="Q531" s="39">
        <v>509.4</v>
      </c>
      <c r="R531" s="254">
        <f t="shared" si="116"/>
        <v>560.33999999999992</v>
      </c>
      <c r="S531" s="275"/>
      <c r="T531" s="250"/>
      <c r="U531" s="4">
        <v>12</v>
      </c>
      <c r="V531" s="4"/>
      <c r="W531" s="27" t="s">
        <v>2411</v>
      </c>
      <c r="X531" s="27"/>
    </row>
    <row r="532" spans="1:24" ht="80.099999999999994" hidden="1" customHeight="1" x14ac:dyDescent="0.25">
      <c r="A532" s="257">
        <v>530</v>
      </c>
      <c r="B532" s="258"/>
      <c r="C532" s="258" t="s">
        <v>2241</v>
      </c>
      <c r="D532" s="259" t="s">
        <v>2242</v>
      </c>
      <c r="E532" s="251" t="s">
        <v>1344</v>
      </c>
      <c r="F532" s="253" t="s">
        <v>1345</v>
      </c>
      <c r="G532" s="347" t="s">
        <v>1346</v>
      </c>
      <c r="H532" s="7" t="s">
        <v>2243</v>
      </c>
      <c r="I532" s="7" t="s">
        <v>560</v>
      </c>
      <c r="J532" s="44" t="s">
        <v>2314</v>
      </c>
      <c r="K532" s="65">
        <v>625</v>
      </c>
      <c r="L532" s="130" t="str">
        <f t="shared" si="110"/>
        <v>0,02
0,01</v>
      </c>
      <c r="M532" s="130"/>
      <c r="N532" s="73" t="s">
        <v>551</v>
      </c>
      <c r="O532" s="73" t="s">
        <v>2307</v>
      </c>
      <c r="P532" s="38">
        <v>45230</v>
      </c>
      <c r="Q532" s="39">
        <v>625</v>
      </c>
      <c r="R532" s="254">
        <f t="shared" si="116"/>
        <v>687.5</v>
      </c>
      <c r="S532" s="275"/>
      <c r="T532" s="250"/>
      <c r="U532" s="4">
        <v>12</v>
      </c>
      <c r="V532" s="4"/>
      <c r="W532" s="27" t="s">
        <v>2411</v>
      </c>
      <c r="X532" s="27"/>
    </row>
    <row r="533" spans="1:24" ht="80.099999999999994" hidden="1" customHeight="1" x14ac:dyDescent="0.25">
      <c r="A533" s="257">
        <v>531</v>
      </c>
      <c r="B533" s="258"/>
      <c r="C533" s="258" t="s">
        <v>2244</v>
      </c>
      <c r="D533" s="259" t="s">
        <v>2245</v>
      </c>
      <c r="E533" s="251" t="s">
        <v>206</v>
      </c>
      <c r="F533" s="253" t="s">
        <v>207</v>
      </c>
      <c r="G533" s="347" t="s">
        <v>208</v>
      </c>
      <c r="H533" s="7">
        <v>300</v>
      </c>
      <c r="I533" s="7" t="s">
        <v>560</v>
      </c>
      <c r="J533" s="44">
        <v>2.98</v>
      </c>
      <c r="K533" s="65">
        <f t="shared" si="112"/>
        <v>894</v>
      </c>
      <c r="L533" s="130">
        <f t="shared" si="110"/>
        <v>2.98</v>
      </c>
      <c r="M533" s="130"/>
      <c r="N533" s="73" t="s">
        <v>551</v>
      </c>
      <c r="O533" s="73" t="s">
        <v>2308</v>
      </c>
      <c r="P533" s="38">
        <v>45046</v>
      </c>
      <c r="Q533" s="39">
        <v>894</v>
      </c>
      <c r="R533" s="254">
        <f t="shared" si="116"/>
        <v>983.4</v>
      </c>
      <c r="S533" s="275"/>
      <c r="T533" s="250"/>
      <c r="U533" s="4">
        <v>6</v>
      </c>
      <c r="V533" s="4"/>
      <c r="W533" s="27" t="s">
        <v>2411</v>
      </c>
      <c r="X533" s="27"/>
    </row>
    <row r="534" spans="1:24" ht="80.099999999999994" hidden="1" customHeight="1" x14ac:dyDescent="0.25">
      <c r="A534" s="41">
        <v>532</v>
      </c>
      <c r="B534" s="258"/>
      <c r="C534" s="258" t="s">
        <v>2315</v>
      </c>
      <c r="D534" s="259" t="s">
        <v>2040</v>
      </c>
      <c r="E534" s="263" t="s">
        <v>1303</v>
      </c>
      <c r="F534" s="264" t="s">
        <v>1307</v>
      </c>
      <c r="G534" s="347" t="s">
        <v>1804</v>
      </c>
      <c r="H534" s="7">
        <v>3000</v>
      </c>
      <c r="I534" s="7" t="s">
        <v>560</v>
      </c>
      <c r="J534" s="44">
        <v>0.75758000000000003</v>
      </c>
      <c r="K534" s="65">
        <f t="shared" si="112"/>
        <v>2272.7400000000002</v>
      </c>
      <c r="L534" s="130">
        <f t="shared" si="110"/>
        <v>0.75758000000000003</v>
      </c>
      <c r="M534" s="130"/>
      <c r="N534" s="73" t="s">
        <v>2254</v>
      </c>
      <c r="O534" s="73" t="s">
        <v>2316</v>
      </c>
      <c r="P534" s="38">
        <v>45077</v>
      </c>
      <c r="Q534" s="39">
        <f>K534</f>
        <v>2272.7400000000002</v>
      </c>
      <c r="R534" s="262">
        <f t="shared" si="116"/>
        <v>2500.0140000000001</v>
      </c>
      <c r="S534" s="275"/>
      <c r="T534" s="262" t="s">
        <v>2412</v>
      </c>
      <c r="U534" s="4">
        <v>8</v>
      </c>
      <c r="V534" s="4"/>
      <c r="W534" s="27" t="s">
        <v>2669</v>
      </c>
      <c r="X534" s="27"/>
    </row>
    <row r="535" spans="1:24" ht="80.099999999999994" hidden="1" customHeight="1" x14ac:dyDescent="0.25">
      <c r="A535" s="41">
        <v>533</v>
      </c>
      <c r="B535" s="258"/>
      <c r="C535" s="258" t="s">
        <v>436</v>
      </c>
      <c r="D535" s="259" t="s">
        <v>2317</v>
      </c>
      <c r="E535" s="302" t="s">
        <v>110</v>
      </c>
      <c r="F535" s="303" t="s">
        <v>1768</v>
      </c>
      <c r="G535" s="442" t="s">
        <v>111</v>
      </c>
      <c r="H535" s="7">
        <v>1596</v>
      </c>
      <c r="I535" s="7" t="s">
        <v>560</v>
      </c>
      <c r="J535" s="44">
        <v>24.68357</v>
      </c>
      <c r="K535" s="65">
        <f t="shared" si="112"/>
        <v>39394.977720000003</v>
      </c>
      <c r="L535" s="130">
        <f t="shared" si="110"/>
        <v>24.68357</v>
      </c>
      <c r="M535" s="130"/>
      <c r="N535" s="73" t="s">
        <v>2254</v>
      </c>
      <c r="O535" s="73" t="s">
        <v>2318</v>
      </c>
      <c r="P535" s="38"/>
      <c r="Q535" s="39">
        <v>39394.980000000003</v>
      </c>
      <c r="R535" s="265">
        <f t="shared" si="116"/>
        <v>43334.478000000003</v>
      </c>
      <c r="S535" s="275"/>
      <c r="T535" s="265"/>
      <c r="U535" s="4">
        <v>12</v>
      </c>
      <c r="V535" s="4"/>
      <c r="W535" s="27" t="s">
        <v>2669</v>
      </c>
      <c r="X535" s="27"/>
    </row>
    <row r="536" spans="1:24" ht="80.099999999999994" hidden="1" customHeight="1" x14ac:dyDescent="0.25">
      <c r="A536" s="41">
        <v>534</v>
      </c>
      <c r="B536" s="258"/>
      <c r="C536" s="279" t="s">
        <v>2319</v>
      </c>
      <c r="D536" s="259" t="s">
        <v>2320</v>
      </c>
      <c r="E536" s="263" t="s">
        <v>2321</v>
      </c>
      <c r="F536" s="266">
        <v>2753411202</v>
      </c>
      <c r="G536" s="347"/>
      <c r="H536" s="7">
        <v>10</v>
      </c>
      <c r="I536" s="7" t="s">
        <v>560</v>
      </c>
      <c r="J536" s="44">
        <v>19.54</v>
      </c>
      <c r="K536" s="65">
        <f t="shared" si="112"/>
        <v>195.39999999999998</v>
      </c>
      <c r="L536" s="130">
        <f t="shared" si="110"/>
        <v>19.54</v>
      </c>
      <c r="M536" s="130"/>
      <c r="N536" s="73" t="s">
        <v>2254</v>
      </c>
      <c r="O536" s="73" t="s">
        <v>2322</v>
      </c>
      <c r="P536" s="38">
        <v>45230</v>
      </c>
      <c r="Q536" s="39">
        <v>195.4</v>
      </c>
      <c r="R536" s="265">
        <f t="shared" si="116"/>
        <v>214.94</v>
      </c>
      <c r="S536" s="275">
        <v>166.87</v>
      </c>
      <c r="T536" s="265"/>
      <c r="U536" s="4">
        <v>12</v>
      </c>
      <c r="V536" s="4"/>
      <c r="W536" s="27" t="s">
        <v>2669</v>
      </c>
      <c r="X536" s="27"/>
    </row>
    <row r="537" spans="1:24" ht="80.099999999999994" hidden="1" customHeight="1" x14ac:dyDescent="0.25">
      <c r="A537" s="41">
        <v>535</v>
      </c>
      <c r="B537" s="258"/>
      <c r="C537" s="258" t="s">
        <v>2323</v>
      </c>
      <c r="D537" s="259" t="s">
        <v>2324</v>
      </c>
      <c r="E537" s="263" t="s">
        <v>2325</v>
      </c>
      <c r="F537" s="266">
        <v>4494061007</v>
      </c>
      <c r="G537" s="347"/>
      <c r="H537" s="7">
        <v>100</v>
      </c>
      <c r="I537" s="7" t="s">
        <v>560</v>
      </c>
      <c r="J537" s="44">
        <v>1</v>
      </c>
      <c r="K537" s="65">
        <f t="shared" si="112"/>
        <v>100</v>
      </c>
      <c r="L537" s="130">
        <f t="shared" si="110"/>
        <v>1</v>
      </c>
      <c r="M537" s="130"/>
      <c r="N537" s="73" t="s">
        <v>2254</v>
      </c>
      <c r="O537" s="73" t="s">
        <v>2326</v>
      </c>
      <c r="P537" s="38"/>
      <c r="Q537" s="39">
        <v>100</v>
      </c>
      <c r="R537" s="265">
        <f t="shared" si="116"/>
        <v>110</v>
      </c>
      <c r="S537" s="275"/>
      <c r="T537" s="265"/>
      <c r="U537" s="4">
        <v>6</v>
      </c>
      <c r="V537" s="4"/>
      <c r="W537" s="27" t="s">
        <v>2669</v>
      </c>
      <c r="X537" s="27"/>
    </row>
    <row r="538" spans="1:24" ht="80.099999999999994" hidden="1" customHeight="1" x14ac:dyDescent="0.25">
      <c r="A538" s="41">
        <v>536</v>
      </c>
      <c r="B538" s="258"/>
      <c r="C538" s="258" t="s">
        <v>2327</v>
      </c>
      <c r="D538" s="259" t="s">
        <v>2328</v>
      </c>
      <c r="E538" s="266" t="s">
        <v>271</v>
      </c>
      <c r="F538" s="267" t="s">
        <v>272</v>
      </c>
      <c r="G538" s="347" t="s">
        <v>273</v>
      </c>
      <c r="H538" s="7">
        <v>150</v>
      </c>
      <c r="I538" s="7" t="s">
        <v>560</v>
      </c>
      <c r="J538" s="44">
        <v>5</v>
      </c>
      <c r="K538" s="65">
        <f t="shared" si="112"/>
        <v>750</v>
      </c>
      <c r="L538" s="130">
        <f t="shared" si="110"/>
        <v>5</v>
      </c>
      <c r="M538" s="130"/>
      <c r="N538" s="73" t="s">
        <v>2254</v>
      </c>
      <c r="O538" s="73" t="s">
        <v>2329</v>
      </c>
      <c r="P538" s="38"/>
      <c r="Q538" s="39">
        <v>750</v>
      </c>
      <c r="R538" s="265">
        <f t="shared" si="116"/>
        <v>825</v>
      </c>
      <c r="S538" s="275"/>
      <c r="T538" s="265"/>
      <c r="U538" s="4">
        <v>12</v>
      </c>
      <c r="V538" s="4"/>
      <c r="W538" s="27" t="s">
        <v>2669</v>
      </c>
      <c r="X538" s="27"/>
    </row>
    <row r="539" spans="1:24" ht="80.099999999999994" hidden="1" customHeight="1" x14ac:dyDescent="0.25">
      <c r="A539" s="41">
        <v>537</v>
      </c>
      <c r="B539" s="258"/>
      <c r="C539" s="258" t="s">
        <v>2330</v>
      </c>
      <c r="D539" s="259" t="s">
        <v>2331</v>
      </c>
      <c r="E539" s="34" t="s">
        <v>536</v>
      </c>
      <c r="F539" s="267" t="s">
        <v>1009</v>
      </c>
      <c r="G539" s="347" t="s">
        <v>1010</v>
      </c>
      <c r="H539" s="7">
        <v>200</v>
      </c>
      <c r="I539" s="7" t="s">
        <v>560</v>
      </c>
      <c r="J539" s="44">
        <v>0.43</v>
      </c>
      <c r="K539" s="65">
        <f t="shared" si="112"/>
        <v>86</v>
      </c>
      <c r="L539" s="130">
        <f t="shared" si="110"/>
        <v>0.43</v>
      </c>
      <c r="M539" s="130"/>
      <c r="N539" s="73" t="s">
        <v>2254</v>
      </c>
      <c r="O539" s="73" t="s">
        <v>2332</v>
      </c>
      <c r="P539" s="38">
        <v>44985</v>
      </c>
      <c r="Q539" s="39">
        <v>86</v>
      </c>
      <c r="R539" s="265">
        <f t="shared" si="116"/>
        <v>94.6</v>
      </c>
      <c r="S539" s="275"/>
      <c r="T539" s="265"/>
      <c r="U539" s="4">
        <v>6</v>
      </c>
      <c r="V539" s="4"/>
      <c r="W539" s="27" t="s">
        <v>2669</v>
      </c>
      <c r="X539" s="27"/>
    </row>
    <row r="540" spans="1:24" ht="80.099999999999994" hidden="1" customHeight="1" x14ac:dyDescent="0.25">
      <c r="A540" s="41">
        <v>538</v>
      </c>
      <c r="B540" s="258"/>
      <c r="C540" s="258" t="s">
        <v>2333</v>
      </c>
      <c r="D540" s="259" t="s">
        <v>2334</v>
      </c>
      <c r="E540" s="266" t="s">
        <v>16</v>
      </c>
      <c r="F540" s="267" t="s">
        <v>80</v>
      </c>
      <c r="G540" s="347" t="s">
        <v>81</v>
      </c>
      <c r="H540" s="7" t="s">
        <v>2335</v>
      </c>
      <c r="I540" s="7" t="s">
        <v>560</v>
      </c>
      <c r="J540" s="44" t="s">
        <v>2336</v>
      </c>
      <c r="K540" s="65">
        <v>1775</v>
      </c>
      <c r="L540" s="130" t="str">
        <f t="shared" si="110"/>
        <v>68,17 A CONF.</v>
      </c>
      <c r="M540" s="130"/>
      <c r="N540" s="73" t="s">
        <v>2254</v>
      </c>
      <c r="O540" s="73" t="s">
        <v>2337</v>
      </c>
      <c r="P540" s="38"/>
      <c r="Q540" s="39">
        <v>1775</v>
      </c>
      <c r="R540" s="265">
        <f t="shared" si="116"/>
        <v>1952.5</v>
      </c>
      <c r="S540" s="275"/>
      <c r="T540" s="265"/>
      <c r="U540" s="4">
        <v>12</v>
      </c>
      <c r="V540" s="4"/>
      <c r="W540" s="27" t="s">
        <v>2669</v>
      </c>
      <c r="X540" s="27"/>
    </row>
    <row r="541" spans="1:24" ht="80.099999999999994" hidden="1" customHeight="1" x14ac:dyDescent="0.25">
      <c r="A541" s="41">
        <v>539</v>
      </c>
      <c r="B541" s="258"/>
      <c r="C541" s="258" t="s">
        <v>2338</v>
      </c>
      <c r="D541" s="259" t="s">
        <v>2339</v>
      </c>
      <c r="E541" s="266" t="s">
        <v>19</v>
      </c>
      <c r="F541" s="267" t="s">
        <v>82</v>
      </c>
      <c r="G541" s="347" t="s">
        <v>83</v>
      </c>
      <c r="H541" s="7">
        <v>1000</v>
      </c>
      <c r="I541" s="7" t="s">
        <v>560</v>
      </c>
      <c r="J541" s="44">
        <v>3</v>
      </c>
      <c r="K541" s="65">
        <f t="shared" si="112"/>
        <v>3000</v>
      </c>
      <c r="L541" s="130">
        <f t="shared" si="110"/>
        <v>3</v>
      </c>
      <c r="M541" s="130"/>
      <c r="N541" s="73" t="s">
        <v>2254</v>
      </c>
      <c r="O541" s="73" t="s">
        <v>2340</v>
      </c>
      <c r="P541" s="38"/>
      <c r="Q541" s="39">
        <v>3000</v>
      </c>
      <c r="R541" s="265">
        <f t="shared" si="116"/>
        <v>3300</v>
      </c>
      <c r="S541" s="275"/>
      <c r="T541" s="265"/>
      <c r="U541" s="4">
        <v>12</v>
      </c>
      <c r="V541" s="4"/>
      <c r="W541" s="27" t="s">
        <v>2669</v>
      </c>
      <c r="X541" s="27"/>
    </row>
    <row r="542" spans="1:24" ht="80.099999999999994" hidden="1" customHeight="1" x14ac:dyDescent="0.25">
      <c r="A542" s="41">
        <v>540</v>
      </c>
      <c r="B542" s="258"/>
      <c r="C542" s="259" t="s">
        <v>2341</v>
      </c>
      <c r="D542" s="263" t="s">
        <v>2342</v>
      </c>
      <c r="E542" s="266" t="s">
        <v>284</v>
      </c>
      <c r="F542" s="267" t="s">
        <v>285</v>
      </c>
      <c r="G542" s="310" t="s">
        <v>286</v>
      </c>
      <c r="H542" s="7" t="s">
        <v>2344</v>
      </c>
      <c r="I542" s="7" t="s">
        <v>373</v>
      </c>
      <c r="J542" s="44" t="s">
        <v>2345</v>
      </c>
      <c r="K542" s="65">
        <v>141.5</v>
      </c>
      <c r="L542" s="130" t="str">
        <f t="shared" si="110"/>
        <v xml:space="preserve">2,23 + 30 SPESE DI TRASPORTO </v>
      </c>
      <c r="M542" s="130"/>
      <c r="N542" s="73" t="s">
        <v>2254</v>
      </c>
      <c r="O542" s="73" t="s">
        <v>2343</v>
      </c>
      <c r="P542" s="38">
        <v>44895</v>
      </c>
      <c r="Q542" s="39">
        <v>2.23</v>
      </c>
      <c r="R542" s="265">
        <f t="shared" si="116"/>
        <v>2.4529999999999998</v>
      </c>
      <c r="S542" s="275"/>
      <c r="T542" s="265"/>
      <c r="U542" s="4">
        <v>12</v>
      </c>
      <c r="V542" s="4"/>
      <c r="W542" s="27" t="s">
        <v>2669</v>
      </c>
      <c r="X542" s="27"/>
    </row>
    <row r="543" spans="1:24" ht="80.099999999999994" hidden="1" customHeight="1" x14ac:dyDescent="0.25">
      <c r="A543" s="41">
        <v>541</v>
      </c>
      <c r="B543" s="258"/>
      <c r="C543" s="258" t="s">
        <v>2346</v>
      </c>
      <c r="D543" s="259" t="s">
        <v>2228</v>
      </c>
      <c r="E543" s="266" t="s">
        <v>1460</v>
      </c>
      <c r="F543" s="267" t="s">
        <v>1461</v>
      </c>
      <c r="G543" s="347" t="s">
        <v>1462</v>
      </c>
      <c r="H543" s="7">
        <v>500</v>
      </c>
      <c r="I543" s="7" t="s">
        <v>560</v>
      </c>
      <c r="J543" s="44">
        <v>13</v>
      </c>
      <c r="K543" s="65">
        <f>H543*J543</f>
        <v>6500</v>
      </c>
      <c r="L543" s="130">
        <f t="shared" si="110"/>
        <v>13</v>
      </c>
      <c r="M543" s="130"/>
      <c r="N543" s="73" t="s">
        <v>2254</v>
      </c>
      <c r="O543" s="73" t="s">
        <v>2347</v>
      </c>
      <c r="P543" s="38"/>
      <c r="Q543" s="39">
        <v>6500</v>
      </c>
      <c r="R543" s="265">
        <f t="shared" si="116"/>
        <v>7150</v>
      </c>
      <c r="S543" s="275"/>
      <c r="T543" s="265"/>
      <c r="U543" s="4">
        <v>12</v>
      </c>
      <c r="V543" s="4"/>
      <c r="W543" s="27" t="s">
        <v>2669</v>
      </c>
      <c r="X543" s="27"/>
    </row>
    <row r="544" spans="1:24" ht="80.099999999999994" hidden="1" customHeight="1" x14ac:dyDescent="0.25">
      <c r="A544" s="41">
        <v>542</v>
      </c>
      <c r="B544" s="258"/>
      <c r="C544" s="279" t="s">
        <v>2348</v>
      </c>
      <c r="D544" s="259" t="s">
        <v>1826</v>
      </c>
      <c r="E544" s="34" t="s">
        <v>287</v>
      </c>
      <c r="F544" s="35" t="s">
        <v>288</v>
      </c>
      <c r="G544" s="347" t="s">
        <v>289</v>
      </c>
      <c r="H544" s="7">
        <v>20</v>
      </c>
      <c r="I544" s="7" t="s">
        <v>560</v>
      </c>
      <c r="J544" s="44" t="s">
        <v>2349</v>
      </c>
      <c r="K544" s="65">
        <v>1075.7</v>
      </c>
      <c r="L544" s="130" t="str">
        <f t="shared" si="110"/>
        <v>52,635 + € 23 SPESE DI TRASPORTO</v>
      </c>
      <c r="M544" s="130"/>
      <c r="N544" s="73" t="s">
        <v>2254</v>
      </c>
      <c r="O544" s="73" t="s">
        <v>2350</v>
      </c>
      <c r="P544" s="38">
        <v>45230</v>
      </c>
      <c r="Q544" s="39">
        <v>1075.7</v>
      </c>
      <c r="R544" s="265">
        <f t="shared" si="116"/>
        <v>1183.27</v>
      </c>
      <c r="S544" s="275">
        <v>0</v>
      </c>
      <c r="T544" s="265"/>
      <c r="U544" s="4">
        <v>6</v>
      </c>
      <c r="V544" s="4"/>
      <c r="W544" s="27" t="s">
        <v>2669</v>
      </c>
      <c r="X544" s="27"/>
    </row>
    <row r="545" spans="1:24" ht="80.099999999999994" hidden="1" customHeight="1" x14ac:dyDescent="0.25">
      <c r="A545" s="41">
        <v>543</v>
      </c>
      <c r="B545" s="258"/>
      <c r="C545" s="258" t="s">
        <v>2218</v>
      </c>
      <c r="D545" s="259" t="s">
        <v>2043</v>
      </c>
      <c r="E545" s="34" t="s">
        <v>14</v>
      </c>
      <c r="F545" s="267" t="s">
        <v>78</v>
      </c>
      <c r="G545" s="347" t="s">
        <v>79</v>
      </c>
      <c r="H545" s="7" t="s">
        <v>2351</v>
      </c>
      <c r="I545" s="7" t="s">
        <v>560</v>
      </c>
      <c r="J545" s="44">
        <v>1252.72</v>
      </c>
      <c r="K545" s="65">
        <v>32570.720000000001</v>
      </c>
      <c r="L545" s="130">
        <f t="shared" si="110"/>
        <v>1252.72</v>
      </c>
      <c r="M545" s="130"/>
      <c r="N545" s="73" t="s">
        <v>2254</v>
      </c>
      <c r="O545" s="73" t="s">
        <v>3007</v>
      </c>
      <c r="P545" s="38"/>
      <c r="Q545" s="39">
        <v>32570.720000000001</v>
      </c>
      <c r="R545" s="265">
        <f t="shared" si="116"/>
        <v>35827.792000000001</v>
      </c>
      <c r="S545" s="275"/>
      <c r="T545" s="265"/>
      <c r="U545" s="4">
        <v>6</v>
      </c>
      <c r="V545" s="4"/>
      <c r="W545" s="27" t="s">
        <v>2669</v>
      </c>
      <c r="X545" s="27"/>
    </row>
    <row r="546" spans="1:24" ht="80.099999999999994" hidden="1" customHeight="1" x14ac:dyDescent="0.25">
      <c r="A546" s="41">
        <v>544</v>
      </c>
      <c r="B546" s="258"/>
      <c r="C546" s="279" t="s">
        <v>2352</v>
      </c>
      <c r="D546" s="259" t="s">
        <v>2353</v>
      </c>
      <c r="E546" s="266" t="s">
        <v>1180</v>
      </c>
      <c r="F546" s="267" t="s">
        <v>1240</v>
      </c>
      <c r="G546" s="347" t="s">
        <v>1241</v>
      </c>
      <c r="H546" s="7">
        <v>2000</v>
      </c>
      <c r="I546" s="7" t="s">
        <v>560</v>
      </c>
      <c r="J546" s="44">
        <v>5.44</v>
      </c>
      <c r="K546" s="65">
        <f t="shared" si="112"/>
        <v>10880</v>
      </c>
      <c r="L546" s="130">
        <f t="shared" si="110"/>
        <v>5.44</v>
      </c>
      <c r="M546" s="130"/>
      <c r="N546" s="73" t="s">
        <v>2254</v>
      </c>
      <c r="O546" s="73" t="s">
        <v>2399</v>
      </c>
      <c r="P546" s="38">
        <v>45077</v>
      </c>
      <c r="Q546" s="39">
        <v>10880</v>
      </c>
      <c r="R546" s="265">
        <f t="shared" si="116"/>
        <v>11968</v>
      </c>
      <c r="S546" s="275">
        <v>10771.2</v>
      </c>
      <c r="T546" s="265"/>
      <c r="U546" s="4">
        <v>6</v>
      </c>
      <c r="V546" s="4"/>
      <c r="W546" s="27" t="s">
        <v>2669</v>
      </c>
      <c r="X546" s="27"/>
    </row>
    <row r="547" spans="1:24" ht="80.099999999999994" hidden="1" customHeight="1" x14ac:dyDescent="0.25">
      <c r="A547" s="41">
        <v>545</v>
      </c>
      <c r="B547" s="258"/>
      <c r="C547" s="258" t="s">
        <v>2354</v>
      </c>
      <c r="D547" s="259" t="s">
        <v>2355</v>
      </c>
      <c r="E547" s="34" t="s">
        <v>1244</v>
      </c>
      <c r="F547" s="267" t="s">
        <v>1245</v>
      </c>
      <c r="G547" s="310" t="s">
        <v>1246</v>
      </c>
      <c r="H547" s="7">
        <v>294</v>
      </c>
      <c r="I547" s="7" t="s">
        <v>560</v>
      </c>
      <c r="J547" s="44">
        <v>262.32229999999998</v>
      </c>
      <c r="K547" s="65">
        <f t="shared" si="112"/>
        <v>77122.756199999989</v>
      </c>
      <c r="L547" s="130">
        <f t="shared" si="110"/>
        <v>262.32229999999998</v>
      </c>
      <c r="M547" s="130"/>
      <c r="N547" s="73" t="s">
        <v>2254</v>
      </c>
      <c r="O547" s="73" t="s">
        <v>2356</v>
      </c>
      <c r="P547" s="38"/>
      <c r="Q547" s="39">
        <v>77122.756200000003</v>
      </c>
      <c r="R547" s="265">
        <f t="shared" si="116"/>
        <v>84835.031820000004</v>
      </c>
      <c r="S547" s="275"/>
      <c r="T547" s="265"/>
      <c r="U547" s="4">
        <v>12</v>
      </c>
      <c r="V547" s="4" t="s">
        <v>1052</v>
      </c>
      <c r="W547" s="27" t="s">
        <v>2669</v>
      </c>
      <c r="X547" s="27"/>
    </row>
    <row r="548" spans="1:24" ht="80.099999999999994" hidden="1" customHeight="1" x14ac:dyDescent="0.25">
      <c r="A548" s="41">
        <v>546</v>
      </c>
      <c r="B548" s="258"/>
      <c r="C548" s="258" t="s">
        <v>2357</v>
      </c>
      <c r="D548" s="259" t="s">
        <v>1926</v>
      </c>
      <c r="E548" s="34" t="s">
        <v>340</v>
      </c>
      <c r="F548" s="267" t="s">
        <v>339</v>
      </c>
      <c r="G548" s="347" t="s">
        <v>338</v>
      </c>
      <c r="H548" s="7">
        <v>1120</v>
      </c>
      <c r="I548" s="7" t="s">
        <v>560</v>
      </c>
      <c r="J548" s="44">
        <v>0.20909</v>
      </c>
      <c r="K548" s="65">
        <f t="shared" si="112"/>
        <v>234.1808</v>
      </c>
      <c r="L548" s="130">
        <f t="shared" ref="L548:L585" si="118">J548</f>
        <v>0.20909</v>
      </c>
      <c r="M548" s="130"/>
      <c r="N548" s="73" t="s">
        <v>2254</v>
      </c>
      <c r="O548" s="73" t="s">
        <v>2358</v>
      </c>
      <c r="P548" s="38">
        <v>45077</v>
      </c>
      <c r="Q548" s="39">
        <v>234.1808</v>
      </c>
      <c r="R548" s="265">
        <f t="shared" si="116"/>
        <v>257.59888000000001</v>
      </c>
      <c r="S548" s="275"/>
      <c r="T548" s="265"/>
      <c r="U548" s="4">
        <v>12</v>
      </c>
      <c r="V548" s="4"/>
      <c r="W548" s="27" t="s">
        <v>2669</v>
      </c>
      <c r="X548" s="27"/>
    </row>
    <row r="549" spans="1:24" ht="80.099999999999994" hidden="1" customHeight="1" x14ac:dyDescent="0.25">
      <c r="A549" s="41">
        <v>547</v>
      </c>
      <c r="B549" s="258"/>
      <c r="C549" s="258" t="s">
        <v>2359</v>
      </c>
      <c r="D549" s="259" t="s">
        <v>2136</v>
      </c>
      <c r="E549" s="269" t="s">
        <v>21</v>
      </c>
      <c r="F549" s="270">
        <v>426150488</v>
      </c>
      <c r="G549" s="310" t="s">
        <v>115</v>
      </c>
      <c r="H549" s="7">
        <v>2688</v>
      </c>
      <c r="I549" s="7" t="s">
        <v>560</v>
      </c>
      <c r="J549" s="44">
        <v>34.71161</v>
      </c>
      <c r="K549" s="65">
        <f t="shared" si="112"/>
        <v>93304.807679999998</v>
      </c>
      <c r="L549" s="130">
        <f t="shared" si="118"/>
        <v>34.71161</v>
      </c>
      <c r="M549" s="130"/>
      <c r="N549" s="73" t="s">
        <v>2254</v>
      </c>
      <c r="O549" s="73" t="s">
        <v>2360</v>
      </c>
      <c r="P549" s="38"/>
      <c r="Q549" s="39">
        <v>93304.807667999994</v>
      </c>
      <c r="R549" s="265">
        <f t="shared" si="116"/>
        <v>102635.28843479999</v>
      </c>
      <c r="S549" s="275"/>
      <c r="T549" s="265"/>
      <c r="U549" s="4">
        <v>12</v>
      </c>
      <c r="V549" s="4" t="s">
        <v>1052</v>
      </c>
      <c r="W549" s="27" t="s">
        <v>2669</v>
      </c>
      <c r="X549" s="27"/>
    </row>
    <row r="550" spans="1:24" ht="80.099999999999994" hidden="1" customHeight="1" x14ac:dyDescent="0.25">
      <c r="A550" s="41">
        <v>548</v>
      </c>
      <c r="B550" s="258"/>
      <c r="C550" s="258" t="s">
        <v>2361</v>
      </c>
      <c r="D550" s="259" t="s">
        <v>2362</v>
      </c>
      <c r="E550" s="34" t="s">
        <v>287</v>
      </c>
      <c r="F550" s="35" t="s">
        <v>288</v>
      </c>
      <c r="G550" s="347" t="s">
        <v>289</v>
      </c>
      <c r="H550" s="7" t="s">
        <v>2363</v>
      </c>
      <c r="I550" s="7" t="s">
        <v>560</v>
      </c>
      <c r="J550" s="44" t="s">
        <v>2364</v>
      </c>
      <c r="K550" s="65">
        <v>873</v>
      </c>
      <c r="L550" s="130" t="str">
        <f t="shared" si="118"/>
        <v>5,70 + 18,00 SPESA TRASPORTO</v>
      </c>
      <c r="M550" s="130"/>
      <c r="N550" s="73" t="s">
        <v>2254</v>
      </c>
      <c r="O550" s="73" t="s">
        <v>2365</v>
      </c>
      <c r="P550" s="38">
        <v>45281</v>
      </c>
      <c r="Q550" s="36">
        <v>873</v>
      </c>
      <c r="R550" s="265">
        <v>958</v>
      </c>
      <c r="S550" s="275"/>
      <c r="T550" s="262"/>
      <c r="U550" s="4" t="s">
        <v>2366</v>
      </c>
      <c r="V550" s="4"/>
      <c r="W550" s="27" t="s">
        <v>2669</v>
      </c>
      <c r="X550" s="27"/>
    </row>
    <row r="551" spans="1:24" ht="80.099999999999994" hidden="1" customHeight="1" x14ac:dyDescent="0.25">
      <c r="A551" s="41">
        <v>549</v>
      </c>
      <c r="B551" s="258"/>
      <c r="C551" s="258" t="s">
        <v>2367</v>
      </c>
      <c r="D551" s="259" t="s">
        <v>2368</v>
      </c>
      <c r="E551" s="263" t="s">
        <v>2370</v>
      </c>
      <c r="F551" s="35">
        <v>9904611002</v>
      </c>
      <c r="G551" s="394" t="s">
        <v>2369</v>
      </c>
      <c r="H551" s="7">
        <v>14000</v>
      </c>
      <c r="I551" s="7" t="s">
        <v>560</v>
      </c>
      <c r="J551" s="44">
        <v>0.85909000000000002</v>
      </c>
      <c r="K551" s="65">
        <f t="shared" si="112"/>
        <v>12027.26</v>
      </c>
      <c r="L551" s="130">
        <f t="shared" si="118"/>
        <v>0.85909000000000002</v>
      </c>
      <c r="M551" s="130"/>
      <c r="N551" s="73" t="s">
        <v>2254</v>
      </c>
      <c r="O551" s="73" t="s">
        <v>2371</v>
      </c>
      <c r="P551" s="38"/>
      <c r="Q551" s="39">
        <v>12027.26</v>
      </c>
      <c r="R551" s="265">
        <f t="shared" si="116"/>
        <v>13229.986000000001</v>
      </c>
      <c r="S551" s="275"/>
      <c r="T551" s="262" t="s">
        <v>2372</v>
      </c>
      <c r="U551" s="4">
        <v>6</v>
      </c>
      <c r="V551" s="4"/>
      <c r="W551" s="27" t="s">
        <v>2669</v>
      </c>
      <c r="X551" s="27"/>
    </row>
    <row r="552" spans="1:24" ht="80.099999999999994" hidden="1" customHeight="1" x14ac:dyDescent="0.25">
      <c r="A552" s="41">
        <v>550</v>
      </c>
      <c r="B552" s="258"/>
      <c r="C552" s="279" t="s">
        <v>2373</v>
      </c>
      <c r="D552" s="259" t="s">
        <v>2374</v>
      </c>
      <c r="E552" s="269" t="s">
        <v>284</v>
      </c>
      <c r="F552" s="270" t="s">
        <v>285</v>
      </c>
      <c r="G552" s="310" t="s">
        <v>286</v>
      </c>
      <c r="H552" s="7">
        <v>500</v>
      </c>
      <c r="I552" s="7" t="s">
        <v>560</v>
      </c>
      <c r="J552" s="44" t="s">
        <v>2375</v>
      </c>
      <c r="K552" s="65" t="s">
        <v>2376</v>
      </c>
      <c r="L552" s="130" t="str">
        <f t="shared" si="118"/>
        <v>11,43 € + 30 € (2 IMPORTAZIONI)</v>
      </c>
      <c r="M552" s="130"/>
      <c r="N552" s="73" t="s">
        <v>2254</v>
      </c>
      <c r="O552" s="73" t="s">
        <v>2377</v>
      </c>
      <c r="P552" s="48" t="s">
        <v>2400</v>
      </c>
      <c r="Q552" s="49">
        <v>5775</v>
      </c>
      <c r="R552" s="10">
        <v>6328.5</v>
      </c>
      <c r="S552" s="10">
        <v>6352.5</v>
      </c>
      <c r="T552" s="262"/>
      <c r="U552" s="4" t="s">
        <v>2378</v>
      </c>
      <c r="V552" s="4"/>
      <c r="W552" s="27" t="s">
        <v>2669</v>
      </c>
      <c r="X552" s="27"/>
    </row>
    <row r="553" spans="1:24" ht="80.099999999999994" hidden="1" customHeight="1" x14ac:dyDescent="0.25">
      <c r="A553" s="41">
        <v>551</v>
      </c>
      <c r="B553" s="258"/>
      <c r="C553" s="258" t="s">
        <v>2379</v>
      </c>
      <c r="D553" s="259" t="s">
        <v>2380</v>
      </c>
      <c r="E553" s="271" t="s">
        <v>200</v>
      </c>
      <c r="F553" s="272" t="s">
        <v>199</v>
      </c>
      <c r="G553" s="310" t="s">
        <v>100</v>
      </c>
      <c r="H553" s="7">
        <v>9800</v>
      </c>
      <c r="I553" s="7" t="s">
        <v>560</v>
      </c>
      <c r="J553" s="44">
        <v>48.734999999999999</v>
      </c>
      <c r="K553" s="65">
        <f t="shared" ref="K553:K577" si="119">H553*J553</f>
        <v>477603</v>
      </c>
      <c r="L553" s="130">
        <f t="shared" si="118"/>
        <v>48.734999999999999</v>
      </c>
      <c r="M553" s="130"/>
      <c r="N553" s="73" t="s">
        <v>2254</v>
      </c>
      <c r="O553" s="73" t="s">
        <v>2381</v>
      </c>
      <c r="P553" s="38">
        <v>44985</v>
      </c>
      <c r="Q553" s="39">
        <v>477603</v>
      </c>
      <c r="R553" s="268">
        <f t="shared" si="116"/>
        <v>525363.30000000005</v>
      </c>
      <c r="S553" s="275"/>
      <c r="T553" s="268"/>
      <c r="U553" s="4">
        <v>6</v>
      </c>
      <c r="V553" s="4" t="s">
        <v>1052</v>
      </c>
      <c r="W553" s="27" t="s">
        <v>2669</v>
      </c>
      <c r="X553" s="27"/>
    </row>
    <row r="554" spans="1:24" ht="80.099999999999994" hidden="1" customHeight="1" x14ac:dyDescent="0.25">
      <c r="A554" s="293">
        <v>552</v>
      </c>
      <c r="B554" s="258"/>
      <c r="C554" s="258" t="s">
        <v>2382</v>
      </c>
      <c r="D554" s="259" t="s">
        <v>2383</v>
      </c>
      <c r="E554" s="332" t="s">
        <v>1411</v>
      </c>
      <c r="F554" s="333" t="s">
        <v>1412</v>
      </c>
      <c r="G554" s="347" t="s">
        <v>1413</v>
      </c>
      <c r="H554" s="7">
        <v>60000</v>
      </c>
      <c r="I554" s="7" t="s">
        <v>560</v>
      </c>
      <c r="J554" s="44">
        <v>0.20610999999999999</v>
      </c>
      <c r="K554" s="65">
        <f t="shared" si="119"/>
        <v>12366.599999999999</v>
      </c>
      <c r="L554" s="130">
        <f t="shared" si="118"/>
        <v>0.20610999999999999</v>
      </c>
      <c r="M554" s="130"/>
      <c r="N554" s="73" t="s">
        <v>2254</v>
      </c>
      <c r="O554" s="73" t="s">
        <v>2384</v>
      </c>
      <c r="P554" s="38">
        <v>45260</v>
      </c>
      <c r="Q554" s="39">
        <v>12366.6</v>
      </c>
      <c r="R554" s="268">
        <f t="shared" si="116"/>
        <v>13603.26</v>
      </c>
      <c r="S554" s="275"/>
      <c r="T554" s="268" t="s">
        <v>2392</v>
      </c>
      <c r="U554" s="4">
        <v>12</v>
      </c>
      <c r="V554" s="4"/>
      <c r="W554" s="27" t="s">
        <v>3501</v>
      </c>
      <c r="X554" s="27"/>
    </row>
    <row r="555" spans="1:24" ht="80.099999999999994" hidden="1" customHeight="1" x14ac:dyDescent="0.25">
      <c r="A555" s="293">
        <v>553</v>
      </c>
      <c r="B555" s="258"/>
      <c r="C555" s="258" t="s">
        <v>2385</v>
      </c>
      <c r="D555" s="259" t="s">
        <v>2386</v>
      </c>
      <c r="E555" s="34" t="s">
        <v>287</v>
      </c>
      <c r="F555" s="35" t="s">
        <v>288</v>
      </c>
      <c r="G555" s="347" t="s">
        <v>289</v>
      </c>
      <c r="H555" s="7" t="s">
        <v>2387</v>
      </c>
      <c r="I555" s="7" t="s">
        <v>560</v>
      </c>
      <c r="J555" s="44">
        <v>1.0900000000000001</v>
      </c>
      <c r="K555" s="65">
        <v>8720</v>
      </c>
      <c r="L555" s="130">
        <f t="shared" si="118"/>
        <v>1.0900000000000001</v>
      </c>
      <c r="M555" s="130"/>
      <c r="N555" s="73" t="s">
        <v>1040</v>
      </c>
      <c r="O555" s="73" t="s">
        <v>2388</v>
      </c>
      <c r="P555" s="38">
        <v>45107</v>
      </c>
      <c r="Q555" s="39">
        <f>K555</f>
        <v>8720</v>
      </c>
      <c r="R555" s="268">
        <f t="shared" si="116"/>
        <v>9592</v>
      </c>
      <c r="S555" s="275"/>
      <c r="T555" s="268"/>
      <c r="U555" s="4">
        <v>6</v>
      </c>
      <c r="V555" s="4"/>
      <c r="W555" s="27" t="s">
        <v>3501</v>
      </c>
      <c r="X555" s="27"/>
    </row>
    <row r="556" spans="1:24" ht="80.099999999999994" hidden="1" customHeight="1" x14ac:dyDescent="0.25">
      <c r="A556" s="293">
        <v>554</v>
      </c>
      <c r="B556" s="258"/>
      <c r="C556" s="258" t="s">
        <v>2390</v>
      </c>
      <c r="D556" s="259" t="s">
        <v>2391</v>
      </c>
      <c r="E556" s="34" t="s">
        <v>662</v>
      </c>
      <c r="F556" s="35" t="s">
        <v>1069</v>
      </c>
      <c r="G556" s="347" t="s">
        <v>1070</v>
      </c>
      <c r="H556" s="7">
        <v>300</v>
      </c>
      <c r="I556" s="7" t="s">
        <v>373</v>
      </c>
      <c r="J556" s="44">
        <v>39.5</v>
      </c>
      <c r="K556" s="65">
        <f t="shared" si="119"/>
        <v>11850</v>
      </c>
      <c r="L556" s="130">
        <f t="shared" si="118"/>
        <v>39.5</v>
      </c>
      <c r="M556" s="130"/>
      <c r="N556" s="73" t="s">
        <v>551</v>
      </c>
      <c r="O556" s="73" t="s">
        <v>2389</v>
      </c>
      <c r="P556" s="38">
        <v>44985</v>
      </c>
      <c r="Q556" s="39">
        <f>K556</f>
        <v>11850</v>
      </c>
      <c r="R556" s="268">
        <f t="shared" si="116"/>
        <v>13035</v>
      </c>
      <c r="S556" s="275"/>
      <c r="T556" s="273" t="s">
        <v>1099</v>
      </c>
      <c r="U556" s="4">
        <v>2</v>
      </c>
      <c r="V556" s="4"/>
      <c r="W556" s="27" t="s">
        <v>3501</v>
      </c>
      <c r="X556" s="27"/>
    </row>
    <row r="557" spans="1:24" ht="80.099999999999994" hidden="1" customHeight="1" x14ac:dyDescent="0.25">
      <c r="A557" s="293">
        <v>555</v>
      </c>
      <c r="B557" s="258"/>
      <c r="C557" s="258" t="s">
        <v>2401</v>
      </c>
      <c r="D557" s="259" t="s">
        <v>2403</v>
      </c>
      <c r="E557" s="34" t="s">
        <v>287</v>
      </c>
      <c r="F557" s="35" t="s">
        <v>288</v>
      </c>
      <c r="G557" s="347" t="s">
        <v>289</v>
      </c>
      <c r="H557" s="7">
        <v>300</v>
      </c>
      <c r="I557" s="7" t="s">
        <v>251</v>
      </c>
      <c r="J557" s="44">
        <v>0.15</v>
      </c>
      <c r="K557" s="65">
        <f t="shared" si="119"/>
        <v>45</v>
      </c>
      <c r="L557" s="130">
        <f t="shared" si="118"/>
        <v>0.15</v>
      </c>
      <c r="M557" s="130"/>
      <c r="N557" s="73" t="s">
        <v>1040</v>
      </c>
      <c r="O557" s="73" t="s">
        <v>2402</v>
      </c>
      <c r="P557" s="38">
        <v>45291</v>
      </c>
      <c r="Q557" s="39">
        <v>63</v>
      </c>
      <c r="R557" s="268">
        <f t="shared" si="116"/>
        <v>69.3</v>
      </c>
      <c r="S557" s="275"/>
      <c r="T557" s="268" t="s">
        <v>2404</v>
      </c>
      <c r="U557" s="4">
        <v>1</v>
      </c>
      <c r="V557" s="4"/>
      <c r="W557" s="27" t="s">
        <v>3501</v>
      </c>
      <c r="X557" s="27"/>
    </row>
    <row r="558" spans="1:24" ht="80.099999999999994" hidden="1" customHeight="1" x14ac:dyDescent="0.25">
      <c r="A558" s="293">
        <v>556</v>
      </c>
      <c r="B558" s="258"/>
      <c r="C558" s="258" t="s">
        <v>2405</v>
      </c>
      <c r="D558" s="259" t="s">
        <v>2406</v>
      </c>
      <c r="E558" s="283" t="s">
        <v>284</v>
      </c>
      <c r="F558" s="284" t="s">
        <v>285</v>
      </c>
      <c r="G558" s="347" t="s">
        <v>286</v>
      </c>
      <c r="H558" s="7" t="s">
        <v>2407</v>
      </c>
      <c r="I558" s="7" t="s">
        <v>251</v>
      </c>
      <c r="J558" s="44" t="s">
        <v>2408</v>
      </c>
      <c r="K558" s="65">
        <v>149.80000000000001</v>
      </c>
      <c r="L558" s="130" t="str">
        <f t="shared" si="118"/>
        <v>€ 0,99833
€ 30,00</v>
      </c>
      <c r="M558" s="130"/>
      <c r="N558" s="73" t="s">
        <v>1040</v>
      </c>
      <c r="O558" s="73" t="s">
        <v>2409</v>
      </c>
      <c r="P558" s="38">
        <v>44957</v>
      </c>
      <c r="Q558" s="39">
        <f>K558</f>
        <v>149.80000000000001</v>
      </c>
      <c r="R558" s="268">
        <f t="shared" si="116"/>
        <v>164.78</v>
      </c>
      <c r="S558" s="275"/>
      <c r="T558" s="282" t="s">
        <v>2410</v>
      </c>
      <c r="U558" s="4"/>
      <c r="V558" s="4"/>
      <c r="W558" s="27" t="s">
        <v>3501</v>
      </c>
      <c r="X558" s="27"/>
    </row>
    <row r="559" spans="1:24" ht="80.099999999999994" hidden="1" customHeight="1" x14ac:dyDescent="0.25">
      <c r="A559" s="293">
        <v>557</v>
      </c>
      <c r="B559" s="258"/>
      <c r="C559" s="258" t="s">
        <v>2413</v>
      </c>
      <c r="D559" s="259" t="s">
        <v>2414</v>
      </c>
      <c r="E559" s="269" t="s">
        <v>2416</v>
      </c>
      <c r="F559" s="270" t="s">
        <v>2415</v>
      </c>
      <c r="G559" s="310" t="s">
        <v>2417</v>
      </c>
      <c r="H559" s="7">
        <v>200</v>
      </c>
      <c r="I559" s="7" t="s">
        <v>560</v>
      </c>
      <c r="J559" s="44">
        <v>3.2</v>
      </c>
      <c r="K559" s="65">
        <f t="shared" si="119"/>
        <v>640</v>
      </c>
      <c r="L559" s="130">
        <f t="shared" si="118"/>
        <v>3.2</v>
      </c>
      <c r="M559" s="130"/>
      <c r="N559" s="73" t="s">
        <v>2419</v>
      </c>
      <c r="O559" s="73" t="s">
        <v>2418</v>
      </c>
      <c r="P559" s="38">
        <v>45291</v>
      </c>
      <c r="Q559" s="39">
        <v>640</v>
      </c>
      <c r="R559" s="268">
        <f t="shared" si="116"/>
        <v>704</v>
      </c>
      <c r="S559" s="275"/>
      <c r="T559" s="268"/>
      <c r="U559" s="4">
        <v>6</v>
      </c>
      <c r="V559" s="4"/>
      <c r="W559" s="27" t="s">
        <v>3501</v>
      </c>
      <c r="X559" s="27"/>
    </row>
    <row r="560" spans="1:24" ht="80.099999999999994" hidden="1" customHeight="1" x14ac:dyDescent="0.25">
      <c r="A560" s="293">
        <v>558</v>
      </c>
      <c r="B560" s="258"/>
      <c r="C560" s="258" t="s">
        <v>2420</v>
      </c>
      <c r="D560" s="259" t="s">
        <v>2421</v>
      </c>
      <c r="E560" s="285" t="s">
        <v>2416</v>
      </c>
      <c r="F560" s="286" t="s">
        <v>2415</v>
      </c>
      <c r="G560" s="347" t="s">
        <v>2417</v>
      </c>
      <c r="H560" s="7">
        <v>120</v>
      </c>
      <c r="I560" s="7" t="s">
        <v>560</v>
      </c>
      <c r="J560" s="44">
        <v>2.4700000000000002</v>
      </c>
      <c r="K560" s="65">
        <f t="shared" si="119"/>
        <v>296.40000000000003</v>
      </c>
      <c r="L560" s="130">
        <f t="shared" si="118"/>
        <v>2.4700000000000002</v>
      </c>
      <c r="M560" s="130"/>
      <c r="N560" s="73" t="s">
        <v>2419</v>
      </c>
      <c r="O560" s="73" t="s">
        <v>2422</v>
      </c>
      <c r="P560" s="38">
        <v>45107</v>
      </c>
      <c r="Q560" s="39">
        <v>593</v>
      </c>
      <c r="R560" s="268">
        <f t="shared" si="116"/>
        <v>652.29999999999995</v>
      </c>
      <c r="S560" s="275"/>
      <c r="T560" s="268"/>
      <c r="U560" s="4">
        <v>6</v>
      </c>
      <c r="V560" s="4"/>
      <c r="W560" s="27" t="s">
        <v>3501</v>
      </c>
      <c r="X560" s="27"/>
    </row>
    <row r="561" spans="1:24" ht="80.099999999999994" hidden="1" customHeight="1" x14ac:dyDescent="0.25">
      <c r="A561" s="293">
        <v>559</v>
      </c>
      <c r="B561" s="258"/>
      <c r="C561" s="258" t="s">
        <v>2423</v>
      </c>
      <c r="D561" s="259" t="s">
        <v>2424</v>
      </c>
      <c r="E561" s="269" t="s">
        <v>203</v>
      </c>
      <c r="F561" s="286" t="s">
        <v>167</v>
      </c>
      <c r="G561" s="347" t="s">
        <v>168</v>
      </c>
      <c r="H561" s="7" t="s">
        <v>308</v>
      </c>
      <c r="I561" s="7" t="s">
        <v>560</v>
      </c>
      <c r="J561" s="44" t="s">
        <v>2425</v>
      </c>
      <c r="K561" s="65">
        <v>476</v>
      </c>
      <c r="L561" s="130" t="str">
        <f t="shared" si="118"/>
        <v>8,90
14,90</v>
      </c>
      <c r="M561" s="130"/>
      <c r="N561" s="73" t="s">
        <v>2419</v>
      </c>
      <c r="O561" s="73" t="s">
        <v>2426</v>
      </c>
      <c r="P561" s="38">
        <v>45291</v>
      </c>
      <c r="Q561" s="39">
        <v>476</v>
      </c>
      <c r="R561" s="268">
        <f t="shared" si="116"/>
        <v>523.6</v>
      </c>
      <c r="S561" s="275"/>
      <c r="T561" s="268"/>
      <c r="U561" s="4">
        <v>12</v>
      </c>
      <c r="V561" s="4"/>
      <c r="W561" s="27" t="s">
        <v>3501</v>
      </c>
      <c r="X561" s="27"/>
    </row>
    <row r="562" spans="1:24" ht="80.099999999999994" hidden="1" customHeight="1" x14ac:dyDescent="0.25">
      <c r="A562" s="293">
        <v>560</v>
      </c>
      <c r="B562" s="258"/>
      <c r="C562" s="258" t="s">
        <v>2427</v>
      </c>
      <c r="D562" s="259"/>
      <c r="E562" s="269" t="s">
        <v>2428</v>
      </c>
      <c r="F562" s="270" t="s">
        <v>2429</v>
      </c>
      <c r="G562" s="347" t="s">
        <v>2430</v>
      </c>
      <c r="H562" s="7">
        <v>2400</v>
      </c>
      <c r="I562" s="7" t="s">
        <v>560</v>
      </c>
      <c r="J562" s="44">
        <v>0.24540000000000001</v>
      </c>
      <c r="K562" s="65">
        <f t="shared" si="119"/>
        <v>588.96</v>
      </c>
      <c r="L562" s="130">
        <f t="shared" si="118"/>
        <v>0.24540000000000001</v>
      </c>
      <c r="M562" s="130"/>
      <c r="N562" s="73" t="s">
        <v>2419</v>
      </c>
      <c r="O562" s="73" t="s">
        <v>2431</v>
      </c>
      <c r="P562" s="38">
        <v>44926</v>
      </c>
      <c r="Q562" s="39">
        <v>720</v>
      </c>
      <c r="R562" s="268">
        <f t="shared" si="116"/>
        <v>792</v>
      </c>
      <c r="S562" s="275"/>
      <c r="T562" s="268"/>
      <c r="U562" s="4">
        <v>12</v>
      </c>
      <c r="V562" s="4"/>
      <c r="W562" s="27" t="s">
        <v>3501</v>
      </c>
      <c r="X562" s="27"/>
    </row>
    <row r="563" spans="1:24" ht="80.099999999999994" hidden="1" customHeight="1" x14ac:dyDescent="0.25">
      <c r="A563" s="293">
        <v>561</v>
      </c>
      <c r="B563" s="258"/>
      <c r="C563" s="258" t="s">
        <v>2432</v>
      </c>
      <c r="D563" s="259" t="s">
        <v>2433</v>
      </c>
      <c r="E563" s="285" t="s">
        <v>334</v>
      </c>
      <c r="F563" s="286" t="s">
        <v>335</v>
      </c>
      <c r="G563" s="347" t="s">
        <v>336</v>
      </c>
      <c r="H563" s="7" t="s">
        <v>2434</v>
      </c>
      <c r="I563" s="7" t="s">
        <v>560</v>
      </c>
      <c r="J563" s="44" t="s">
        <v>2435</v>
      </c>
      <c r="K563" s="65" t="s">
        <v>2436</v>
      </c>
      <c r="L563" s="130" t="str">
        <f t="shared" si="118"/>
        <v>110
220
680,50</v>
      </c>
      <c r="M563" s="130"/>
      <c r="N563" s="73" t="s">
        <v>2419</v>
      </c>
      <c r="O563" s="73" t="s">
        <v>2437</v>
      </c>
      <c r="P563" s="38">
        <v>44926</v>
      </c>
      <c r="Q563" s="39">
        <v>223000</v>
      </c>
      <c r="R563" s="268">
        <f t="shared" si="116"/>
        <v>245300</v>
      </c>
      <c r="S563" s="275"/>
      <c r="T563" s="268"/>
      <c r="U563" s="4">
        <v>12</v>
      </c>
      <c r="V563" s="4"/>
      <c r="W563" s="27" t="s">
        <v>3501</v>
      </c>
      <c r="X563" s="27"/>
    </row>
    <row r="564" spans="1:24" ht="80.099999999999994" hidden="1" customHeight="1" x14ac:dyDescent="0.25">
      <c r="A564" s="293">
        <v>562</v>
      </c>
      <c r="B564" s="258"/>
      <c r="C564" s="258" t="s">
        <v>2438</v>
      </c>
      <c r="D564" s="259" t="s">
        <v>2439</v>
      </c>
      <c r="E564" s="285" t="s">
        <v>559</v>
      </c>
      <c r="F564" s="35" t="s">
        <v>1229</v>
      </c>
      <c r="G564" s="347" t="s">
        <v>1230</v>
      </c>
      <c r="H564" s="7">
        <v>1440</v>
      </c>
      <c r="I564" s="7" t="s">
        <v>560</v>
      </c>
      <c r="J564" s="44">
        <v>0.4985</v>
      </c>
      <c r="K564" s="65">
        <f t="shared" si="119"/>
        <v>717.84</v>
      </c>
      <c r="L564" s="130">
        <f t="shared" si="118"/>
        <v>0.4985</v>
      </c>
      <c r="M564" s="130"/>
      <c r="N564" s="73" t="s">
        <v>2419</v>
      </c>
      <c r="O564" s="73" t="s">
        <v>2440</v>
      </c>
      <c r="P564" s="38"/>
      <c r="Q564" s="39">
        <v>717.84</v>
      </c>
      <c r="R564" s="268">
        <f t="shared" si="116"/>
        <v>789.62400000000002</v>
      </c>
      <c r="S564" s="275"/>
      <c r="T564" s="268"/>
      <c r="U564" s="4">
        <v>6</v>
      </c>
      <c r="V564" s="4"/>
      <c r="W564" s="27" t="s">
        <v>3501</v>
      </c>
      <c r="X564" s="27"/>
    </row>
    <row r="565" spans="1:24" ht="80.099999999999994" hidden="1" customHeight="1" x14ac:dyDescent="0.25">
      <c r="A565" s="293">
        <v>563</v>
      </c>
      <c r="B565" s="258"/>
      <c r="C565" s="258" t="s">
        <v>2441</v>
      </c>
      <c r="D565" s="33" t="s">
        <v>2443</v>
      </c>
      <c r="E565" s="288" t="s">
        <v>23</v>
      </c>
      <c r="F565" s="289" t="s">
        <v>84</v>
      </c>
      <c r="G565" s="347" t="s">
        <v>93</v>
      </c>
      <c r="H565" s="7">
        <v>130</v>
      </c>
      <c r="I565" s="7" t="s">
        <v>560</v>
      </c>
      <c r="J565" s="44">
        <v>169.62</v>
      </c>
      <c r="K565" s="65">
        <f t="shared" si="119"/>
        <v>22050.600000000002</v>
      </c>
      <c r="L565" s="130">
        <f t="shared" si="118"/>
        <v>169.62</v>
      </c>
      <c r="M565" s="170" t="s">
        <v>1755</v>
      </c>
      <c r="N565" s="73" t="s">
        <v>551</v>
      </c>
      <c r="O565" s="73" t="s">
        <v>2446</v>
      </c>
      <c r="P565" s="38">
        <v>45077</v>
      </c>
      <c r="Q565" s="39">
        <f t="shared" ref="Q565:Q566" si="120">K565</f>
        <v>22050.600000000002</v>
      </c>
      <c r="R565" s="268">
        <f t="shared" si="116"/>
        <v>24255.660000000003</v>
      </c>
      <c r="S565" s="275"/>
      <c r="T565" s="287" t="s">
        <v>2444</v>
      </c>
      <c r="U565" s="4">
        <v>6</v>
      </c>
      <c r="V565" s="4"/>
      <c r="W565" s="27" t="s">
        <v>3501</v>
      </c>
      <c r="X565" s="27"/>
    </row>
    <row r="566" spans="1:24" ht="80.099999999999994" hidden="1" customHeight="1" x14ac:dyDescent="0.25">
      <c r="A566" s="293">
        <v>564</v>
      </c>
      <c r="B566" s="258"/>
      <c r="C566" s="258" t="s">
        <v>2442</v>
      </c>
      <c r="D566" s="33" t="s">
        <v>2443</v>
      </c>
      <c r="E566" s="288" t="s">
        <v>23</v>
      </c>
      <c r="F566" s="289" t="s">
        <v>84</v>
      </c>
      <c r="G566" s="347" t="s">
        <v>93</v>
      </c>
      <c r="H566" s="7">
        <v>170</v>
      </c>
      <c r="I566" s="7" t="s">
        <v>560</v>
      </c>
      <c r="J566" s="44">
        <v>321.36</v>
      </c>
      <c r="K566" s="65">
        <f t="shared" si="119"/>
        <v>54631.200000000004</v>
      </c>
      <c r="L566" s="130">
        <f t="shared" si="118"/>
        <v>321.36</v>
      </c>
      <c r="M566" s="170" t="s">
        <v>1755</v>
      </c>
      <c r="N566" s="73" t="s">
        <v>551</v>
      </c>
      <c r="O566" s="73" t="s">
        <v>2445</v>
      </c>
      <c r="P566" s="38">
        <v>45077</v>
      </c>
      <c r="Q566" s="39">
        <f t="shared" si="120"/>
        <v>54631.200000000004</v>
      </c>
      <c r="R566" s="268">
        <f t="shared" si="116"/>
        <v>60094.320000000007</v>
      </c>
      <c r="S566" s="275"/>
      <c r="T566" s="287" t="s">
        <v>2444</v>
      </c>
      <c r="U566" s="4">
        <v>6</v>
      </c>
      <c r="V566" s="4"/>
      <c r="W566" s="27" t="s">
        <v>3501</v>
      </c>
      <c r="X566" s="27"/>
    </row>
    <row r="567" spans="1:24" ht="80.099999999999994" hidden="1" customHeight="1" x14ac:dyDescent="0.25">
      <c r="A567" s="41">
        <v>565</v>
      </c>
      <c r="B567" s="258"/>
      <c r="C567" s="258" t="s">
        <v>3006</v>
      </c>
      <c r="D567" s="290" t="s">
        <v>626</v>
      </c>
      <c r="E567" s="34" t="s">
        <v>821</v>
      </c>
      <c r="F567" s="291" t="s">
        <v>72</v>
      </c>
      <c r="G567" s="347" t="s">
        <v>73</v>
      </c>
      <c r="H567" s="7">
        <v>180</v>
      </c>
      <c r="I567" s="7" t="s">
        <v>255</v>
      </c>
      <c r="J567" s="44">
        <v>20.67</v>
      </c>
      <c r="K567" s="65">
        <f t="shared" si="119"/>
        <v>3720.6000000000004</v>
      </c>
      <c r="L567" s="130">
        <f t="shared" si="118"/>
        <v>20.67</v>
      </c>
      <c r="M567" s="130"/>
      <c r="N567" s="73" t="s">
        <v>551</v>
      </c>
      <c r="O567" s="73" t="s">
        <v>2447</v>
      </c>
      <c r="P567" s="38">
        <v>44620</v>
      </c>
      <c r="Q567" s="39">
        <f t="shared" ref="Q567:Q592" si="121">K567</f>
        <v>3720.6000000000004</v>
      </c>
      <c r="R567" s="268">
        <f t="shared" si="116"/>
        <v>4092.6600000000003</v>
      </c>
      <c r="S567" s="275"/>
      <c r="T567" s="268" t="s">
        <v>2448</v>
      </c>
      <c r="U567" s="4">
        <v>2</v>
      </c>
      <c r="V567" s="4"/>
      <c r="W567" s="27" t="s">
        <v>3085</v>
      </c>
      <c r="X567" s="27"/>
    </row>
    <row r="568" spans="1:24" ht="80.099999999999994" hidden="1" customHeight="1" x14ac:dyDescent="0.25">
      <c r="A568" s="41">
        <v>566</v>
      </c>
      <c r="B568" s="258"/>
      <c r="C568" s="258" t="s">
        <v>352</v>
      </c>
      <c r="D568" s="259" t="s">
        <v>569</v>
      </c>
      <c r="E568" s="5" t="s">
        <v>55</v>
      </c>
      <c r="F568" s="6" t="s">
        <v>92</v>
      </c>
      <c r="G568" s="305" t="s">
        <v>459</v>
      </c>
      <c r="H568" s="7">
        <v>1460</v>
      </c>
      <c r="I568" s="7" t="s">
        <v>255</v>
      </c>
      <c r="J568" s="44">
        <v>0.65605999999999998</v>
      </c>
      <c r="K568" s="65">
        <f t="shared" si="119"/>
        <v>957.84759999999994</v>
      </c>
      <c r="L568" s="130">
        <f t="shared" si="118"/>
        <v>0.65605999999999998</v>
      </c>
      <c r="M568" s="130"/>
      <c r="N568" s="73"/>
      <c r="O568" s="73" t="s">
        <v>2449</v>
      </c>
      <c r="P568" s="38">
        <v>45291</v>
      </c>
      <c r="Q568" s="39">
        <f t="shared" si="121"/>
        <v>957.84759999999994</v>
      </c>
      <c r="R568" s="268">
        <f t="shared" si="116"/>
        <v>1053.6323600000001</v>
      </c>
      <c r="S568" s="275"/>
      <c r="T568" s="268"/>
      <c r="U568" s="4">
        <v>12</v>
      </c>
      <c r="V568" s="4"/>
      <c r="W568" s="27" t="s">
        <v>3085</v>
      </c>
      <c r="X568" s="27"/>
    </row>
    <row r="569" spans="1:24" ht="80.099999999999994" hidden="1" customHeight="1" x14ac:dyDescent="0.25">
      <c r="A569" s="41">
        <v>567</v>
      </c>
      <c r="B569" s="258"/>
      <c r="C569" s="258" t="s">
        <v>2450</v>
      </c>
      <c r="D569" s="259" t="s">
        <v>2451</v>
      </c>
      <c r="E569" s="269" t="s">
        <v>1180</v>
      </c>
      <c r="F569" s="294" t="s">
        <v>1240</v>
      </c>
      <c r="G569" s="347" t="s">
        <v>1241</v>
      </c>
      <c r="H569" s="7">
        <v>6000</v>
      </c>
      <c r="I569" s="7" t="s">
        <v>560</v>
      </c>
      <c r="J569" s="44">
        <v>0.44</v>
      </c>
      <c r="K569" s="65">
        <f t="shared" si="119"/>
        <v>2640</v>
      </c>
      <c r="L569" s="130">
        <f t="shared" si="118"/>
        <v>0.44</v>
      </c>
      <c r="M569" s="130"/>
      <c r="N569" s="73" t="s">
        <v>2419</v>
      </c>
      <c r="O569" s="73" t="s">
        <v>2452</v>
      </c>
      <c r="P569" s="38">
        <v>45291</v>
      </c>
      <c r="Q569" s="39">
        <f t="shared" si="121"/>
        <v>2640</v>
      </c>
      <c r="R569" s="268">
        <f t="shared" si="116"/>
        <v>2904</v>
      </c>
      <c r="S569" s="275"/>
      <c r="T569" s="268"/>
      <c r="U569" s="4">
        <v>12</v>
      </c>
      <c r="V569" s="4"/>
      <c r="W569" s="27" t="s">
        <v>3085</v>
      </c>
      <c r="X569" s="27"/>
    </row>
    <row r="570" spans="1:24" ht="80.099999999999994" hidden="1" customHeight="1" x14ac:dyDescent="0.25">
      <c r="A570" s="41">
        <v>568</v>
      </c>
      <c r="B570" s="258"/>
      <c r="C570" s="258" t="s">
        <v>2453</v>
      </c>
      <c r="D570" s="259" t="s">
        <v>2454</v>
      </c>
      <c r="E570" s="296" t="s">
        <v>19</v>
      </c>
      <c r="F570" s="297" t="s">
        <v>82</v>
      </c>
      <c r="G570" s="347" t="s">
        <v>83</v>
      </c>
      <c r="H570" s="7">
        <v>210</v>
      </c>
      <c r="I570" s="7" t="s">
        <v>560</v>
      </c>
      <c r="J570" s="44">
        <v>112.27</v>
      </c>
      <c r="K570" s="65">
        <f t="shared" si="119"/>
        <v>23576.7</v>
      </c>
      <c r="L570" s="130">
        <f t="shared" si="118"/>
        <v>112.27</v>
      </c>
      <c r="M570" s="130"/>
      <c r="N570" s="73" t="s">
        <v>551</v>
      </c>
      <c r="O570" s="73" t="s">
        <v>2455</v>
      </c>
      <c r="P570" s="38">
        <v>44712</v>
      </c>
      <c r="Q570" s="39">
        <f t="shared" si="121"/>
        <v>23576.7</v>
      </c>
      <c r="R570" s="268">
        <f t="shared" si="116"/>
        <v>25934.370000000003</v>
      </c>
      <c r="S570" s="275"/>
      <c r="T570" s="295" t="s">
        <v>2444</v>
      </c>
      <c r="U570" s="4">
        <v>5</v>
      </c>
      <c r="V570" s="4"/>
      <c r="W570" s="27" t="s">
        <v>3085</v>
      </c>
      <c r="X570" s="27"/>
    </row>
    <row r="571" spans="1:24" ht="96" hidden="1" customHeight="1" x14ac:dyDescent="0.25">
      <c r="A571" s="41">
        <v>569</v>
      </c>
      <c r="B571" s="258"/>
      <c r="C571" s="258" t="s">
        <v>2457</v>
      </c>
      <c r="D571" s="259" t="s">
        <v>2458</v>
      </c>
      <c r="E571" s="298" t="s">
        <v>19</v>
      </c>
      <c r="F571" s="299" t="s">
        <v>82</v>
      </c>
      <c r="G571" s="347" t="s">
        <v>83</v>
      </c>
      <c r="H571" s="7" t="s">
        <v>2459</v>
      </c>
      <c r="I571" s="7" t="s">
        <v>560</v>
      </c>
      <c r="J571" s="44" t="s">
        <v>2460</v>
      </c>
      <c r="K571" s="65">
        <v>212800</v>
      </c>
      <c r="L571" s="130" t="str">
        <f t="shared" si="118"/>
        <v>€ 190,00
€ 190,00
€ 380,00
€95,00</v>
      </c>
      <c r="M571" s="130"/>
      <c r="N571" s="73" t="s">
        <v>2419</v>
      </c>
      <c r="O571" s="73" t="s">
        <v>2456</v>
      </c>
      <c r="P571" s="38">
        <v>45291</v>
      </c>
      <c r="Q571" s="39">
        <f t="shared" si="121"/>
        <v>212800</v>
      </c>
      <c r="R571" s="268">
        <f t="shared" si="116"/>
        <v>234080</v>
      </c>
      <c r="S571" s="275"/>
      <c r="T571" s="268"/>
      <c r="U571" s="4">
        <v>12</v>
      </c>
      <c r="V571" s="4"/>
      <c r="W571" s="27" t="s">
        <v>3085</v>
      </c>
      <c r="X571" s="27"/>
    </row>
    <row r="572" spans="1:24" ht="80.099999999999994" hidden="1" customHeight="1" x14ac:dyDescent="0.25">
      <c r="A572" s="41">
        <v>570</v>
      </c>
      <c r="B572" s="258"/>
      <c r="C572" s="258" t="s">
        <v>2462</v>
      </c>
      <c r="D572" s="259" t="s">
        <v>2463</v>
      </c>
      <c r="E572" s="34" t="s">
        <v>1236</v>
      </c>
      <c r="F572" s="35" t="s">
        <v>424</v>
      </c>
      <c r="G572" s="347" t="s">
        <v>1237</v>
      </c>
      <c r="H572" s="7">
        <v>40000</v>
      </c>
      <c r="I572" s="7" t="s">
        <v>560</v>
      </c>
      <c r="J572" s="44">
        <v>0.24</v>
      </c>
      <c r="K572" s="65">
        <f t="shared" si="119"/>
        <v>9600</v>
      </c>
      <c r="L572" s="130">
        <f t="shared" si="118"/>
        <v>0.24</v>
      </c>
      <c r="M572" s="130"/>
      <c r="N572" s="73" t="s">
        <v>2419</v>
      </c>
      <c r="O572" s="73" t="s">
        <v>2461</v>
      </c>
      <c r="P572" s="38">
        <v>45291</v>
      </c>
      <c r="Q572" s="39">
        <f t="shared" si="121"/>
        <v>9600</v>
      </c>
      <c r="R572" s="268">
        <f t="shared" si="116"/>
        <v>10560</v>
      </c>
      <c r="S572" s="275"/>
      <c r="T572" s="268"/>
      <c r="U572" s="4">
        <v>12</v>
      </c>
      <c r="V572" s="4"/>
      <c r="W572" s="27" t="s">
        <v>3085</v>
      </c>
      <c r="X572" s="27"/>
    </row>
    <row r="573" spans="1:24" ht="80.099999999999994" hidden="1" customHeight="1" x14ac:dyDescent="0.25">
      <c r="A573" s="41">
        <v>571</v>
      </c>
      <c r="B573" s="258"/>
      <c r="C573" s="258" t="s">
        <v>699</v>
      </c>
      <c r="D573" s="33" t="s">
        <v>700</v>
      </c>
      <c r="E573" s="300" t="s">
        <v>206</v>
      </c>
      <c r="F573" s="30" t="s">
        <v>207</v>
      </c>
      <c r="G573" s="347" t="s">
        <v>208</v>
      </c>
      <c r="H573" s="7">
        <v>13600</v>
      </c>
      <c r="I573" s="7" t="s">
        <v>560</v>
      </c>
      <c r="J573" s="44">
        <v>1.6666670000000001E-2</v>
      </c>
      <c r="K573" s="65">
        <f t="shared" si="119"/>
        <v>226.66671200000002</v>
      </c>
      <c r="L573" s="130">
        <f t="shared" si="118"/>
        <v>1.6666670000000001E-2</v>
      </c>
      <c r="M573" s="130"/>
      <c r="N573" s="73" t="s">
        <v>2419</v>
      </c>
      <c r="O573" s="73" t="s">
        <v>2464</v>
      </c>
      <c r="P573" s="38">
        <v>45291</v>
      </c>
      <c r="Q573" s="39">
        <f t="shared" si="121"/>
        <v>226.66671200000002</v>
      </c>
      <c r="R573" s="268">
        <f t="shared" si="116"/>
        <v>249.33338320000001</v>
      </c>
      <c r="S573" s="275"/>
      <c r="T573" s="268" t="s">
        <v>2465</v>
      </c>
      <c r="U573" s="4">
        <v>12</v>
      </c>
      <c r="V573" s="4"/>
      <c r="W573" s="27" t="s">
        <v>3085</v>
      </c>
      <c r="X573" s="27"/>
    </row>
    <row r="574" spans="1:24" ht="80.099999999999994" hidden="1" customHeight="1" x14ac:dyDescent="0.25">
      <c r="A574" s="41">
        <v>572</v>
      </c>
      <c r="B574" s="258"/>
      <c r="C574" s="258" t="s">
        <v>2466</v>
      </c>
      <c r="D574" s="259" t="s">
        <v>2467</v>
      </c>
      <c r="E574" s="269" t="s">
        <v>2468</v>
      </c>
      <c r="F574" s="270" t="s">
        <v>2469</v>
      </c>
      <c r="G574" s="312" t="s">
        <v>2470</v>
      </c>
      <c r="H574" s="7">
        <v>1200</v>
      </c>
      <c r="I574" s="7" t="s">
        <v>560</v>
      </c>
      <c r="J574" s="44">
        <v>1.1000000000000001</v>
      </c>
      <c r="K574" s="65">
        <f t="shared" si="119"/>
        <v>1320</v>
      </c>
      <c r="L574" s="130">
        <f t="shared" si="118"/>
        <v>1.1000000000000001</v>
      </c>
      <c r="M574" s="130"/>
      <c r="N574" s="73" t="s">
        <v>2419</v>
      </c>
      <c r="O574" s="73" t="s">
        <v>2471</v>
      </c>
      <c r="P574" s="38">
        <v>45291</v>
      </c>
      <c r="Q574" s="39">
        <f t="shared" si="121"/>
        <v>1320</v>
      </c>
      <c r="R574" s="268">
        <f t="shared" si="116"/>
        <v>1452</v>
      </c>
      <c r="S574" s="275"/>
      <c r="T574" s="268"/>
      <c r="U574" s="4">
        <v>12</v>
      </c>
      <c r="V574" s="4"/>
      <c r="W574" s="27" t="s">
        <v>3085</v>
      </c>
      <c r="X574" s="27"/>
    </row>
    <row r="575" spans="1:24" ht="80.099999999999994" hidden="1" customHeight="1" x14ac:dyDescent="0.25">
      <c r="A575" s="41">
        <v>573</v>
      </c>
      <c r="B575" s="258"/>
      <c r="C575" s="258" t="s">
        <v>2472</v>
      </c>
      <c r="D575" s="259" t="s">
        <v>2473</v>
      </c>
      <c r="E575" s="302" t="s">
        <v>23</v>
      </c>
      <c r="F575" s="303" t="s">
        <v>84</v>
      </c>
      <c r="G575" s="347" t="s">
        <v>93</v>
      </c>
      <c r="H575" s="7">
        <v>50</v>
      </c>
      <c r="I575" s="7" t="s">
        <v>560</v>
      </c>
      <c r="J575" s="44">
        <v>777</v>
      </c>
      <c r="K575" s="65">
        <f t="shared" si="119"/>
        <v>38850</v>
      </c>
      <c r="L575" s="130">
        <f t="shared" si="118"/>
        <v>777</v>
      </c>
      <c r="M575" s="130"/>
      <c r="N575" s="73" t="s">
        <v>551</v>
      </c>
      <c r="O575" s="73" t="s">
        <v>2474</v>
      </c>
      <c r="P575" s="38">
        <v>45077</v>
      </c>
      <c r="Q575" s="39">
        <f t="shared" si="121"/>
        <v>38850</v>
      </c>
      <c r="R575" s="268">
        <f t="shared" si="116"/>
        <v>42735</v>
      </c>
      <c r="S575" s="275"/>
      <c r="T575" s="268" t="s">
        <v>2475</v>
      </c>
      <c r="U575" s="4">
        <v>5</v>
      </c>
      <c r="V575" s="4"/>
      <c r="W575" s="27" t="s">
        <v>3085</v>
      </c>
      <c r="X575" s="27"/>
    </row>
    <row r="576" spans="1:24" ht="80.099999999999994" hidden="1" customHeight="1" x14ac:dyDescent="0.25">
      <c r="A576" s="41">
        <v>574</v>
      </c>
      <c r="B576" s="258"/>
      <c r="C576" s="258" t="s">
        <v>2476</v>
      </c>
      <c r="D576" s="259" t="s">
        <v>2477</v>
      </c>
      <c r="E576" s="302" t="s">
        <v>110</v>
      </c>
      <c r="F576" s="303" t="s">
        <v>1768</v>
      </c>
      <c r="G576" s="442" t="s">
        <v>111</v>
      </c>
      <c r="H576" s="7">
        <v>2240</v>
      </c>
      <c r="I576" s="7" t="s">
        <v>560</v>
      </c>
      <c r="J576" s="44">
        <v>44.175069999999998</v>
      </c>
      <c r="K576" s="65">
        <f t="shared" si="119"/>
        <v>98952.156799999997</v>
      </c>
      <c r="L576" s="130">
        <f t="shared" si="118"/>
        <v>44.175069999999998</v>
      </c>
      <c r="M576" s="130"/>
      <c r="N576" s="73" t="s">
        <v>551</v>
      </c>
      <c r="O576" s="73" t="s">
        <v>2478</v>
      </c>
      <c r="P576" s="38">
        <v>45077</v>
      </c>
      <c r="Q576" s="39">
        <f t="shared" si="121"/>
        <v>98952.156799999997</v>
      </c>
      <c r="R576" s="268">
        <f t="shared" si="116"/>
        <v>108847.37247999999</v>
      </c>
      <c r="S576" s="275"/>
      <c r="T576" s="268" t="s">
        <v>2298</v>
      </c>
      <c r="U576" s="4">
        <v>5</v>
      </c>
      <c r="V576" s="4"/>
      <c r="W576" s="27" t="s">
        <v>3085</v>
      </c>
      <c r="X576" s="27"/>
    </row>
    <row r="577" spans="1:24" ht="80.099999999999994" hidden="1" customHeight="1" x14ac:dyDescent="0.25">
      <c r="A577" s="41">
        <v>575</v>
      </c>
      <c r="B577" s="258"/>
      <c r="C577" s="258" t="s">
        <v>2479</v>
      </c>
      <c r="D577" s="259"/>
      <c r="E577" s="269" t="s">
        <v>2480</v>
      </c>
      <c r="F577" s="270" t="s">
        <v>2481</v>
      </c>
      <c r="G577" s="347" t="s">
        <v>2482</v>
      </c>
      <c r="H577" s="7">
        <v>600</v>
      </c>
      <c r="I577" s="7" t="s">
        <v>560</v>
      </c>
      <c r="J577" s="44">
        <v>2</v>
      </c>
      <c r="K577" s="65">
        <f t="shared" si="119"/>
        <v>1200</v>
      </c>
      <c r="L577" s="130">
        <f>J577</f>
        <v>2</v>
      </c>
      <c r="M577" s="130"/>
      <c r="N577" s="73" t="s">
        <v>2419</v>
      </c>
      <c r="O577" s="73" t="s">
        <v>2483</v>
      </c>
      <c r="P577" s="38">
        <v>45291</v>
      </c>
      <c r="Q577" s="39">
        <f t="shared" si="121"/>
        <v>1200</v>
      </c>
      <c r="R577" s="268">
        <f t="shared" si="116"/>
        <v>1320</v>
      </c>
      <c r="S577" s="275"/>
      <c r="T577" s="268"/>
      <c r="U577" s="4">
        <v>12</v>
      </c>
      <c r="V577" s="4"/>
      <c r="W577" s="27" t="s">
        <v>3085</v>
      </c>
      <c r="X577" s="27"/>
    </row>
    <row r="578" spans="1:24" ht="80.099999999999994" hidden="1" customHeight="1" x14ac:dyDescent="0.25">
      <c r="A578" s="41">
        <v>576</v>
      </c>
      <c r="B578" s="258"/>
      <c r="C578" s="258" t="s">
        <v>2484</v>
      </c>
      <c r="D578" s="259" t="s">
        <v>2485</v>
      </c>
      <c r="E578" s="302" t="s">
        <v>110</v>
      </c>
      <c r="F578" s="303" t="s">
        <v>1768</v>
      </c>
      <c r="G578" s="442" t="s">
        <v>111</v>
      </c>
      <c r="H578" s="7" t="s">
        <v>2486</v>
      </c>
      <c r="I578" s="7" t="s">
        <v>560</v>
      </c>
      <c r="J578" s="44" t="s">
        <v>2487</v>
      </c>
      <c r="K578" s="65">
        <v>38499.97</v>
      </c>
      <c r="L578" s="130" t="str">
        <f t="shared" ref="L578:L579" si="122">J578</f>
        <v>€ 9,29214
€ 18,5248</v>
      </c>
      <c r="M578" s="130"/>
      <c r="N578" s="73" t="s">
        <v>551</v>
      </c>
      <c r="O578" s="73" t="s">
        <v>2488</v>
      </c>
      <c r="P578" s="38">
        <v>45291</v>
      </c>
      <c r="Q578" s="39">
        <f t="shared" si="121"/>
        <v>38499.97</v>
      </c>
      <c r="R578" s="268">
        <f t="shared" si="116"/>
        <v>42349.967000000004</v>
      </c>
      <c r="S578" s="275"/>
      <c r="T578" s="301" t="s">
        <v>2298</v>
      </c>
      <c r="U578" s="4">
        <v>5</v>
      </c>
      <c r="V578" s="4"/>
      <c r="W578" s="27" t="s">
        <v>3085</v>
      </c>
      <c r="X578" s="27"/>
    </row>
    <row r="579" spans="1:24" ht="80.099999999999994" hidden="1" customHeight="1" x14ac:dyDescent="0.25">
      <c r="A579" s="41">
        <v>577</v>
      </c>
      <c r="B579" s="258"/>
      <c r="C579" s="258" t="s">
        <v>2496</v>
      </c>
      <c r="D579" s="259" t="s">
        <v>988</v>
      </c>
      <c r="E579" s="34" t="s">
        <v>725</v>
      </c>
      <c r="F579" s="35" t="s">
        <v>397</v>
      </c>
      <c r="G579" s="347" t="s">
        <v>772</v>
      </c>
      <c r="H579" s="7">
        <v>12000</v>
      </c>
      <c r="I579" s="7" t="s">
        <v>560</v>
      </c>
      <c r="J579" s="44">
        <v>1.4590000000000001</v>
      </c>
      <c r="K579" s="65">
        <f>J579*H579</f>
        <v>17508</v>
      </c>
      <c r="L579" s="130">
        <f t="shared" si="122"/>
        <v>1.4590000000000001</v>
      </c>
      <c r="M579" s="130"/>
      <c r="N579" s="73" t="s">
        <v>2419</v>
      </c>
      <c r="O579" s="73" t="s">
        <v>2489</v>
      </c>
      <c r="P579" s="38">
        <v>45291</v>
      </c>
      <c r="Q579" s="39">
        <f t="shared" si="121"/>
        <v>17508</v>
      </c>
      <c r="R579" s="314">
        <f t="shared" si="116"/>
        <v>19258.8</v>
      </c>
      <c r="S579" s="314"/>
      <c r="T579" s="314"/>
      <c r="U579" s="4">
        <v>12</v>
      </c>
      <c r="V579" s="4"/>
      <c r="W579" s="27" t="s">
        <v>3085</v>
      </c>
      <c r="X579" s="27"/>
    </row>
    <row r="580" spans="1:24" ht="80.099999999999994" hidden="1" customHeight="1" x14ac:dyDescent="0.25">
      <c r="A580" s="41">
        <v>578</v>
      </c>
      <c r="B580" s="258"/>
      <c r="C580" s="258" t="s">
        <v>2490</v>
      </c>
      <c r="D580" s="259" t="s">
        <v>626</v>
      </c>
      <c r="E580" s="34" t="s">
        <v>821</v>
      </c>
      <c r="F580" s="315" t="s">
        <v>72</v>
      </c>
      <c r="G580" s="347" t="s">
        <v>73</v>
      </c>
      <c r="H580" s="7" t="s">
        <v>1967</v>
      </c>
      <c r="I580" s="7" t="s">
        <v>560</v>
      </c>
      <c r="J580" s="44" t="s">
        <v>2491</v>
      </c>
      <c r="K580" s="65">
        <v>39393.4</v>
      </c>
      <c r="L580" s="130" t="str">
        <f t="shared" si="118"/>
        <v>€ 20,67
€ 13,98067</v>
      </c>
      <c r="M580" s="130"/>
      <c r="N580" s="73" t="s">
        <v>2419</v>
      </c>
      <c r="O580" s="73" t="s">
        <v>2492</v>
      </c>
      <c r="P580" s="38">
        <v>45291</v>
      </c>
      <c r="Q580" s="39">
        <f t="shared" si="121"/>
        <v>39393.4</v>
      </c>
      <c r="R580" s="268">
        <f t="shared" si="116"/>
        <v>43332.740000000005</v>
      </c>
      <c r="S580" s="275"/>
      <c r="T580" s="268"/>
      <c r="U580" s="4">
        <v>12</v>
      </c>
      <c r="V580" s="4"/>
      <c r="W580" s="27" t="s">
        <v>3085</v>
      </c>
      <c r="X580" s="27"/>
    </row>
    <row r="581" spans="1:24" ht="80.099999999999994" hidden="1" customHeight="1" x14ac:dyDescent="0.25">
      <c r="A581" s="41">
        <v>579</v>
      </c>
      <c r="B581" s="258"/>
      <c r="C581" s="258" t="s">
        <v>2493</v>
      </c>
      <c r="D581" s="259" t="s">
        <v>2494</v>
      </c>
      <c r="E581" s="34" t="s">
        <v>2153</v>
      </c>
      <c r="F581" s="35" t="s">
        <v>773</v>
      </c>
      <c r="G581" s="394" t="s">
        <v>3730</v>
      </c>
      <c r="H581" s="7">
        <v>300</v>
      </c>
      <c r="I581" s="7" t="s">
        <v>560</v>
      </c>
      <c r="J581" s="44">
        <v>2.15</v>
      </c>
      <c r="K581" s="65">
        <f t="shared" ref="K581:K584" si="123">J581*H581</f>
        <v>645</v>
      </c>
      <c r="L581" s="130">
        <f>J581</f>
        <v>2.15</v>
      </c>
      <c r="M581" s="130"/>
      <c r="N581" s="73" t="s">
        <v>2419</v>
      </c>
      <c r="O581" s="73" t="s">
        <v>2495</v>
      </c>
      <c r="P581" s="38">
        <v>45291</v>
      </c>
      <c r="Q581" s="39">
        <f t="shared" ref="Q581" si="124">K581</f>
        <v>645</v>
      </c>
      <c r="R581" s="314">
        <f t="shared" ref="R581" si="125">(Q581*0.1)+Q581</f>
        <v>709.5</v>
      </c>
      <c r="S581" s="314"/>
      <c r="T581" s="314"/>
      <c r="U581" s="4">
        <v>12</v>
      </c>
      <c r="V581" s="4"/>
      <c r="W581" s="27" t="s">
        <v>3085</v>
      </c>
      <c r="X581" s="27"/>
    </row>
    <row r="582" spans="1:24" ht="80.099999999999994" hidden="1" customHeight="1" x14ac:dyDescent="0.25">
      <c r="A582" s="41">
        <v>580</v>
      </c>
      <c r="B582" s="258"/>
      <c r="C582" s="258" t="s">
        <v>2498</v>
      </c>
      <c r="D582" s="259" t="s">
        <v>2499</v>
      </c>
      <c r="E582" s="34" t="s">
        <v>2500</v>
      </c>
      <c r="F582" s="35" t="s">
        <v>2502</v>
      </c>
      <c r="G582" s="312" t="s">
        <v>3039</v>
      </c>
      <c r="H582" s="7">
        <v>9000</v>
      </c>
      <c r="I582" s="7" t="s">
        <v>560</v>
      </c>
      <c r="J582" s="44">
        <v>0.42044999999999999</v>
      </c>
      <c r="K582" s="65">
        <f t="shared" si="123"/>
        <v>3784.0499999999997</v>
      </c>
      <c r="L582" s="130">
        <f t="shared" si="118"/>
        <v>0.42044999999999999</v>
      </c>
      <c r="M582" s="130"/>
      <c r="N582" s="73" t="s">
        <v>2419</v>
      </c>
      <c r="O582" s="73" t="s">
        <v>2501</v>
      </c>
      <c r="P582" s="38">
        <v>45291</v>
      </c>
      <c r="Q582" s="39">
        <f t="shared" si="121"/>
        <v>3784.0499999999997</v>
      </c>
      <c r="R582" s="314">
        <f t="shared" si="116"/>
        <v>4162.4549999999999</v>
      </c>
      <c r="S582" s="314"/>
      <c r="T582" s="314"/>
      <c r="U582" s="4">
        <v>12</v>
      </c>
      <c r="V582" s="4"/>
      <c r="W582" s="27" t="s">
        <v>3085</v>
      </c>
      <c r="X582" s="27"/>
    </row>
    <row r="583" spans="1:24" ht="80.099999999999994" hidden="1" customHeight="1" x14ac:dyDescent="0.25">
      <c r="A583" s="41">
        <v>581</v>
      </c>
      <c r="B583" s="258"/>
      <c r="C583" s="258" t="s">
        <v>279</v>
      </c>
      <c r="D583" s="33" t="s">
        <v>1329</v>
      </c>
      <c r="E583" s="316" t="s">
        <v>1330</v>
      </c>
      <c r="F583" s="317" t="s">
        <v>288</v>
      </c>
      <c r="G583" s="347" t="s">
        <v>289</v>
      </c>
      <c r="H583" s="7" t="s">
        <v>2505</v>
      </c>
      <c r="I583" s="7" t="s">
        <v>560</v>
      </c>
      <c r="J583" s="44" t="s">
        <v>2506</v>
      </c>
      <c r="K583" s="65">
        <v>2976</v>
      </c>
      <c r="L583" s="130" t="str">
        <f t="shared" si="118"/>
        <v>€ 4,81
€ 15,00</v>
      </c>
      <c r="M583" s="130"/>
      <c r="N583" s="73" t="s">
        <v>2419</v>
      </c>
      <c r="O583" s="73" t="s">
        <v>2503</v>
      </c>
      <c r="P583" s="38">
        <v>45107</v>
      </c>
      <c r="Q583" s="39">
        <f t="shared" si="121"/>
        <v>2976</v>
      </c>
      <c r="R583" s="314">
        <f t="shared" ref="R583:R593" si="126">(Q583*0.1)+Q583</f>
        <v>3273.6</v>
      </c>
      <c r="S583" s="314"/>
      <c r="T583" s="314"/>
      <c r="U583" s="4">
        <v>6</v>
      </c>
      <c r="V583" s="4"/>
      <c r="W583" s="27" t="s">
        <v>3085</v>
      </c>
      <c r="X583" s="27"/>
    </row>
    <row r="584" spans="1:24" ht="80.099999999999994" hidden="1" customHeight="1" x14ac:dyDescent="0.25">
      <c r="A584" s="41">
        <v>582</v>
      </c>
      <c r="B584" s="258"/>
      <c r="C584" s="258" t="s">
        <v>1468</v>
      </c>
      <c r="D584" s="33" t="s">
        <v>1469</v>
      </c>
      <c r="E584" s="316" t="s">
        <v>200</v>
      </c>
      <c r="F584" s="317" t="s">
        <v>199</v>
      </c>
      <c r="G584" s="347" t="s">
        <v>100</v>
      </c>
      <c r="H584" s="7">
        <v>4000</v>
      </c>
      <c r="I584" s="7" t="s">
        <v>560</v>
      </c>
      <c r="J584" s="44">
        <v>1.90845</v>
      </c>
      <c r="K584" s="65">
        <f t="shared" si="123"/>
        <v>7633.8</v>
      </c>
      <c r="L584" s="130">
        <f t="shared" si="118"/>
        <v>1.90845</v>
      </c>
      <c r="M584" s="130"/>
      <c r="N584" s="73" t="s">
        <v>2419</v>
      </c>
      <c r="O584" s="73" t="s">
        <v>2504</v>
      </c>
      <c r="P584" s="38">
        <v>45291</v>
      </c>
      <c r="Q584" s="39">
        <f t="shared" si="121"/>
        <v>7633.8</v>
      </c>
      <c r="R584" s="314">
        <f t="shared" si="126"/>
        <v>8397.18</v>
      </c>
      <c r="S584" s="314"/>
      <c r="T584" s="314"/>
      <c r="U584" s="4">
        <v>12</v>
      </c>
      <c r="V584" s="4"/>
      <c r="W584" s="27" t="s">
        <v>3085</v>
      </c>
      <c r="X584" s="27"/>
    </row>
    <row r="585" spans="1:24" ht="80.099999999999994" hidden="1" customHeight="1" x14ac:dyDescent="0.25">
      <c r="A585" s="41">
        <v>583</v>
      </c>
      <c r="B585" s="258"/>
      <c r="C585" s="258" t="s">
        <v>2508</v>
      </c>
      <c r="D585" s="259" t="s">
        <v>2509</v>
      </c>
      <c r="E585" s="34" t="s">
        <v>834</v>
      </c>
      <c r="F585" s="35" t="s">
        <v>835</v>
      </c>
      <c r="G585" s="347" t="s">
        <v>836</v>
      </c>
      <c r="H585" s="7" t="s">
        <v>2510</v>
      </c>
      <c r="I585" s="7" t="s">
        <v>560</v>
      </c>
      <c r="J585" s="44" t="s">
        <v>2511</v>
      </c>
      <c r="K585" s="65">
        <v>22324.5</v>
      </c>
      <c r="L585" s="130" t="str">
        <f t="shared" si="118"/>
        <v>€ 21,45
€ 13,86</v>
      </c>
      <c r="M585" s="130"/>
      <c r="N585" s="73" t="s">
        <v>2419</v>
      </c>
      <c r="O585" s="73" t="s">
        <v>2507</v>
      </c>
      <c r="P585" s="38">
        <v>45077</v>
      </c>
      <c r="Q585" s="39">
        <f t="shared" si="121"/>
        <v>22324.5</v>
      </c>
      <c r="R585" s="314">
        <f t="shared" si="126"/>
        <v>24556.95</v>
      </c>
      <c r="S585" s="314"/>
      <c r="T585" s="318" t="s">
        <v>2298</v>
      </c>
      <c r="U585" s="4">
        <v>5</v>
      </c>
      <c r="V585" s="4"/>
      <c r="W585" s="27" t="s">
        <v>3085</v>
      </c>
      <c r="X585" s="27"/>
    </row>
    <row r="586" spans="1:24" ht="80.099999999999994" hidden="1" customHeight="1" x14ac:dyDescent="0.25">
      <c r="A586" s="41">
        <v>584</v>
      </c>
      <c r="B586" s="258"/>
      <c r="C586" s="258" t="s">
        <v>2512</v>
      </c>
      <c r="D586" s="259" t="s">
        <v>2513</v>
      </c>
      <c r="E586" s="320" t="s">
        <v>203</v>
      </c>
      <c r="F586" s="321" t="s">
        <v>167</v>
      </c>
      <c r="G586" s="347" t="s">
        <v>168</v>
      </c>
      <c r="H586" s="7">
        <v>900</v>
      </c>
      <c r="I586" s="7" t="s">
        <v>560</v>
      </c>
      <c r="J586" s="44">
        <v>107.49</v>
      </c>
      <c r="K586" s="65">
        <f>H586*J586</f>
        <v>96741</v>
      </c>
      <c r="L586" s="130">
        <f>J586</f>
        <v>107.49</v>
      </c>
      <c r="M586" s="130"/>
      <c r="N586" s="73" t="s">
        <v>2419</v>
      </c>
      <c r="O586" s="73" t="s">
        <v>2514</v>
      </c>
      <c r="P586" s="38">
        <v>45291</v>
      </c>
      <c r="Q586" s="39">
        <f t="shared" si="121"/>
        <v>96741</v>
      </c>
      <c r="R586" s="319">
        <f t="shared" si="126"/>
        <v>106415.1</v>
      </c>
      <c r="S586" s="319"/>
      <c r="T586" s="319"/>
      <c r="U586" s="4">
        <v>12</v>
      </c>
      <c r="V586" s="4"/>
      <c r="W586" s="27" t="s">
        <v>3085</v>
      </c>
      <c r="X586" s="27"/>
    </row>
    <row r="587" spans="1:24" ht="80.099999999999994" hidden="1" customHeight="1" x14ac:dyDescent="0.25">
      <c r="A587" s="41">
        <v>585</v>
      </c>
      <c r="B587" s="258"/>
      <c r="C587" s="258" t="s">
        <v>2554</v>
      </c>
      <c r="D587" s="259" t="s">
        <v>2555</v>
      </c>
      <c r="E587" s="323" t="s">
        <v>49</v>
      </c>
      <c r="F587" s="324" t="s">
        <v>88</v>
      </c>
      <c r="G587" s="347" t="s">
        <v>89</v>
      </c>
      <c r="H587" s="7">
        <v>1800</v>
      </c>
      <c r="I587" s="7" t="s">
        <v>560</v>
      </c>
      <c r="J587" s="44">
        <v>0.93799999999999994</v>
      </c>
      <c r="K587" s="65">
        <f t="shared" ref="K587:K589" si="127">H587*J587</f>
        <v>1688.3999999999999</v>
      </c>
      <c r="L587" s="130">
        <f t="shared" ref="L587:L593" si="128">J587</f>
        <v>0.93799999999999994</v>
      </c>
      <c r="M587" s="130"/>
      <c r="N587" s="73" t="s">
        <v>2419</v>
      </c>
      <c r="O587" s="73" t="s">
        <v>2556</v>
      </c>
      <c r="P587" s="38">
        <v>45260</v>
      </c>
      <c r="Q587" s="39">
        <f t="shared" si="121"/>
        <v>1688.3999999999999</v>
      </c>
      <c r="R587" s="322">
        <f t="shared" si="126"/>
        <v>1857.2399999999998</v>
      </c>
      <c r="S587" s="319"/>
      <c r="T587" s="319"/>
      <c r="U587" s="4">
        <v>12</v>
      </c>
      <c r="V587" s="4"/>
      <c r="W587" s="27" t="s">
        <v>3085</v>
      </c>
      <c r="X587" s="27"/>
    </row>
    <row r="588" spans="1:24" ht="80.099999999999994" hidden="1" customHeight="1" x14ac:dyDescent="0.25">
      <c r="A588" s="41">
        <v>586</v>
      </c>
      <c r="B588" s="258"/>
      <c r="C588" s="258" t="s">
        <v>2515</v>
      </c>
      <c r="D588" s="259"/>
      <c r="E588" s="323" t="s">
        <v>2428</v>
      </c>
      <c r="F588" s="324" t="s">
        <v>2429</v>
      </c>
      <c r="G588" s="347" t="s">
        <v>2430</v>
      </c>
      <c r="H588" s="7">
        <v>1500</v>
      </c>
      <c r="I588" s="7" t="s">
        <v>560</v>
      </c>
      <c r="J588" s="44">
        <v>0.24540000000000001</v>
      </c>
      <c r="K588" s="65">
        <f t="shared" si="127"/>
        <v>368.1</v>
      </c>
      <c r="L588" s="130">
        <f t="shared" si="128"/>
        <v>0.24540000000000001</v>
      </c>
      <c r="M588" s="130"/>
      <c r="N588" s="73" t="s">
        <v>2419</v>
      </c>
      <c r="O588" s="73" t="s">
        <v>2516</v>
      </c>
      <c r="P588" s="38">
        <v>45291</v>
      </c>
      <c r="Q588" s="39">
        <f t="shared" si="121"/>
        <v>368.1</v>
      </c>
      <c r="R588" s="322">
        <f t="shared" si="126"/>
        <v>404.91</v>
      </c>
      <c r="S588" s="319"/>
      <c r="T588" s="319"/>
      <c r="U588" s="4">
        <v>12</v>
      </c>
      <c r="V588" s="4"/>
      <c r="W588" s="27" t="s">
        <v>3085</v>
      </c>
      <c r="X588" s="27"/>
    </row>
    <row r="589" spans="1:24" ht="80.099999999999994" hidden="1" customHeight="1" x14ac:dyDescent="0.25">
      <c r="A589" s="41">
        <v>587</v>
      </c>
      <c r="B589" s="258"/>
      <c r="C589" s="258" t="s">
        <v>2517</v>
      </c>
      <c r="D589" s="259" t="s">
        <v>1122</v>
      </c>
      <c r="E589" s="34" t="s">
        <v>698</v>
      </c>
      <c r="F589" s="35" t="s">
        <v>695</v>
      </c>
      <c r="G589" s="347" t="s">
        <v>696</v>
      </c>
      <c r="H589" s="7">
        <v>120</v>
      </c>
      <c r="I589" s="7" t="s">
        <v>560</v>
      </c>
      <c r="J589" s="44">
        <v>29.11</v>
      </c>
      <c r="K589" s="65">
        <f t="shared" si="127"/>
        <v>3493.2</v>
      </c>
      <c r="L589" s="130">
        <f t="shared" si="128"/>
        <v>29.11</v>
      </c>
      <c r="M589" s="130"/>
      <c r="N589" s="73" t="s">
        <v>2419</v>
      </c>
      <c r="O589" s="73" t="s">
        <v>2518</v>
      </c>
      <c r="P589" s="38">
        <v>45291</v>
      </c>
      <c r="Q589" s="39">
        <f t="shared" si="121"/>
        <v>3493.2</v>
      </c>
      <c r="R589" s="322">
        <f t="shared" si="126"/>
        <v>3842.52</v>
      </c>
      <c r="S589" s="319"/>
      <c r="T589" s="319"/>
      <c r="U589" s="4">
        <v>12</v>
      </c>
      <c r="V589" s="4"/>
      <c r="W589" s="27" t="s">
        <v>3085</v>
      </c>
      <c r="X589" s="27"/>
    </row>
    <row r="590" spans="1:24" ht="80.099999999999994" hidden="1" customHeight="1" x14ac:dyDescent="0.25">
      <c r="A590" s="41">
        <v>588</v>
      </c>
      <c r="B590" s="258"/>
      <c r="C590" s="258" t="s">
        <v>2519</v>
      </c>
      <c r="D590" s="259" t="s">
        <v>626</v>
      </c>
      <c r="E590" s="323" t="s">
        <v>200</v>
      </c>
      <c r="F590" s="324" t="s">
        <v>199</v>
      </c>
      <c r="G590" s="347" t="s">
        <v>100</v>
      </c>
      <c r="H590" s="7" t="s">
        <v>2520</v>
      </c>
      <c r="I590" s="7" t="s">
        <v>560</v>
      </c>
      <c r="J590" s="44" t="s">
        <v>2521</v>
      </c>
      <c r="K590" s="65" t="s">
        <v>2522</v>
      </c>
      <c r="L590" s="130" t="str">
        <f t="shared" si="128"/>
        <v>50,76
72,20</v>
      </c>
      <c r="M590" s="130"/>
      <c r="N590" s="73" t="s">
        <v>2419</v>
      </c>
      <c r="O590" s="73" t="s">
        <v>2523</v>
      </c>
      <c r="P590" s="38">
        <v>45291</v>
      </c>
      <c r="Q590" s="39">
        <v>227760</v>
      </c>
      <c r="R590" s="322">
        <f t="shared" si="126"/>
        <v>250536</v>
      </c>
      <c r="S590" s="319"/>
      <c r="T590" s="319"/>
      <c r="U590" s="4">
        <v>12</v>
      </c>
      <c r="V590" s="4"/>
      <c r="W590" s="27" t="s">
        <v>3085</v>
      </c>
      <c r="X590" s="27"/>
    </row>
    <row r="591" spans="1:24" ht="80.099999999999994" hidden="1" customHeight="1" x14ac:dyDescent="0.25">
      <c r="A591" s="41">
        <v>589</v>
      </c>
      <c r="B591" s="258"/>
      <c r="C591" s="258" t="s">
        <v>2524</v>
      </c>
      <c r="D591" s="259" t="s">
        <v>2525</v>
      </c>
      <c r="E591" s="323" t="s">
        <v>312</v>
      </c>
      <c r="F591" s="324" t="s">
        <v>313</v>
      </c>
      <c r="G591" s="347" t="s">
        <v>2645</v>
      </c>
      <c r="H591" s="7" t="s">
        <v>2526</v>
      </c>
      <c r="I591" s="7" t="s">
        <v>560</v>
      </c>
      <c r="J591" s="44" t="s">
        <v>2527</v>
      </c>
      <c r="K591" s="65" t="s">
        <v>2528</v>
      </c>
      <c r="L591" s="130" t="str">
        <f t="shared" si="128"/>
        <v>4599,47
2442,07</v>
      </c>
      <c r="M591" s="130"/>
      <c r="N591" s="73" t="s">
        <v>2419</v>
      </c>
      <c r="O591" s="73" t="s">
        <v>2529</v>
      </c>
      <c r="P591" s="38">
        <v>45291</v>
      </c>
      <c r="Q591" s="39">
        <v>290201.7</v>
      </c>
      <c r="R591" s="322">
        <f t="shared" si="126"/>
        <v>319221.87</v>
      </c>
      <c r="S591" s="319"/>
      <c r="T591" s="319"/>
      <c r="U591" s="4">
        <v>12</v>
      </c>
      <c r="V591" s="4"/>
      <c r="W591" s="27" t="s">
        <v>3085</v>
      </c>
      <c r="X591" s="27"/>
    </row>
    <row r="592" spans="1:24" ht="80.099999999999994" hidden="1" customHeight="1" x14ac:dyDescent="0.25">
      <c r="A592" s="41">
        <v>590</v>
      </c>
      <c r="B592" s="258"/>
      <c r="C592" s="258" t="s">
        <v>2530</v>
      </c>
      <c r="D592" s="259" t="s">
        <v>2531</v>
      </c>
      <c r="E592" s="323" t="s">
        <v>315</v>
      </c>
      <c r="F592" s="324" t="s">
        <v>774</v>
      </c>
      <c r="G592" s="347" t="s">
        <v>351</v>
      </c>
      <c r="H592" s="7">
        <v>60</v>
      </c>
      <c r="I592" s="7" t="s">
        <v>560</v>
      </c>
      <c r="J592" s="44">
        <v>490.37</v>
      </c>
      <c r="K592" s="65">
        <f>H592*J592</f>
        <v>29422.2</v>
      </c>
      <c r="L592" s="130">
        <f>J592</f>
        <v>490.37</v>
      </c>
      <c r="M592" s="130"/>
      <c r="N592" s="73" t="s">
        <v>2419</v>
      </c>
      <c r="O592" s="73" t="s">
        <v>2532</v>
      </c>
      <c r="P592" s="38">
        <v>45291</v>
      </c>
      <c r="Q592" s="39">
        <f t="shared" si="121"/>
        <v>29422.2</v>
      </c>
      <c r="R592" s="322">
        <f t="shared" si="126"/>
        <v>32364.420000000002</v>
      </c>
      <c r="S592" s="319"/>
      <c r="T592" s="319"/>
      <c r="U592" s="4">
        <v>6</v>
      </c>
      <c r="V592" s="4"/>
      <c r="W592" s="27" t="s">
        <v>3085</v>
      </c>
      <c r="X592" s="27"/>
    </row>
    <row r="593" spans="1:24" ht="80.099999999999994" hidden="1" customHeight="1" x14ac:dyDescent="0.25">
      <c r="A593" s="41">
        <v>591</v>
      </c>
      <c r="B593" s="258"/>
      <c r="C593" s="258" t="s">
        <v>2533</v>
      </c>
      <c r="D593" s="259" t="s">
        <v>538</v>
      </c>
      <c r="E593" s="34" t="s">
        <v>698</v>
      </c>
      <c r="F593" s="35" t="s">
        <v>695</v>
      </c>
      <c r="G593" s="347" t="s">
        <v>696</v>
      </c>
      <c r="H593" s="7" t="s">
        <v>2534</v>
      </c>
      <c r="I593" s="7" t="s">
        <v>560</v>
      </c>
      <c r="J593" s="44" t="s">
        <v>2535</v>
      </c>
      <c r="K593" s="65" t="s">
        <v>2536</v>
      </c>
      <c r="L593" s="130" t="str">
        <f t="shared" si="128"/>
        <v>2,67
0,1643
0,767</v>
      </c>
      <c r="M593" s="130"/>
      <c r="N593" s="73" t="s">
        <v>2419</v>
      </c>
      <c r="O593" s="73" t="s">
        <v>2537</v>
      </c>
      <c r="P593" s="38">
        <v>45291</v>
      </c>
      <c r="Q593" s="39">
        <v>2956</v>
      </c>
      <c r="R593" s="322">
        <f t="shared" si="126"/>
        <v>3251.6</v>
      </c>
      <c r="S593" s="314"/>
      <c r="T593" s="314"/>
      <c r="U593" s="4">
        <v>12</v>
      </c>
      <c r="V593" s="4"/>
      <c r="W593" s="27" t="s">
        <v>3085</v>
      </c>
      <c r="X593" s="27"/>
    </row>
    <row r="594" spans="1:24" ht="60" hidden="1" customHeight="1" x14ac:dyDescent="0.25">
      <c r="A594" s="41">
        <v>592</v>
      </c>
      <c r="B594" s="258"/>
      <c r="C594" s="258" t="s">
        <v>2538</v>
      </c>
      <c r="D594" s="259" t="s">
        <v>2539</v>
      </c>
      <c r="E594" s="323" t="s">
        <v>21</v>
      </c>
      <c r="F594" s="324">
        <v>426150488</v>
      </c>
      <c r="G594" s="347" t="s">
        <v>115</v>
      </c>
      <c r="H594" s="7">
        <v>280</v>
      </c>
      <c r="I594" s="7" t="s">
        <v>560</v>
      </c>
      <c r="J594" s="44">
        <v>15.907500000000001</v>
      </c>
      <c r="K594" s="65">
        <f t="shared" ref="K594:K657" si="129">H594*J594</f>
        <v>4454.1000000000004</v>
      </c>
      <c r="L594" s="130">
        <f t="shared" ref="L594:L657" si="130">J594</f>
        <v>15.907500000000001</v>
      </c>
      <c r="M594" s="130"/>
      <c r="N594" s="73" t="s">
        <v>2419</v>
      </c>
      <c r="O594" s="73" t="s">
        <v>2540</v>
      </c>
      <c r="P594" s="38">
        <v>45291</v>
      </c>
      <c r="Q594" s="39">
        <f t="shared" ref="Q594:Q657" si="131">K594</f>
        <v>4454.1000000000004</v>
      </c>
      <c r="R594" s="322">
        <f t="shared" ref="R594:R657" si="132">(Q594*0.1)+Q594</f>
        <v>4899.51</v>
      </c>
      <c r="S594" s="322"/>
      <c r="T594" s="322"/>
      <c r="U594" s="4">
        <v>12</v>
      </c>
      <c r="V594" s="4"/>
      <c r="W594" s="27" t="s">
        <v>3085</v>
      </c>
      <c r="X594" s="27"/>
    </row>
    <row r="595" spans="1:24" ht="69" hidden="1" customHeight="1" x14ac:dyDescent="0.25">
      <c r="A595" s="41">
        <v>593</v>
      </c>
      <c r="B595" s="258"/>
      <c r="C595" s="258" t="s">
        <v>2541</v>
      </c>
      <c r="D595" s="259" t="s">
        <v>2542</v>
      </c>
      <c r="E595" s="34" t="s">
        <v>172</v>
      </c>
      <c r="F595" s="35" t="s">
        <v>173</v>
      </c>
      <c r="G595" s="347" t="s">
        <v>245</v>
      </c>
      <c r="H595" s="7" t="s">
        <v>2543</v>
      </c>
      <c r="I595" s="7" t="s">
        <v>560</v>
      </c>
      <c r="J595" s="44" t="s">
        <v>2544</v>
      </c>
      <c r="K595" s="65" t="s">
        <v>2545</v>
      </c>
      <c r="L595" s="130" t="str">
        <f t="shared" si="130"/>
        <v>2,444
4,583</v>
      </c>
      <c r="M595" s="130"/>
      <c r="N595" s="73" t="s">
        <v>2419</v>
      </c>
      <c r="O595" s="73" t="s">
        <v>2546</v>
      </c>
      <c r="P595" s="38">
        <v>45291</v>
      </c>
      <c r="Q595" s="39">
        <v>10601.5</v>
      </c>
      <c r="R595" s="322">
        <f t="shared" si="132"/>
        <v>11661.65</v>
      </c>
      <c r="S595" s="322"/>
      <c r="T595" s="322"/>
      <c r="U595" s="4">
        <v>12</v>
      </c>
      <c r="V595" s="4"/>
      <c r="W595" s="27" t="s">
        <v>3085</v>
      </c>
      <c r="X595" s="27"/>
    </row>
    <row r="596" spans="1:24" ht="71.25" hidden="1" customHeight="1" x14ac:dyDescent="0.25">
      <c r="A596" s="41">
        <v>594</v>
      </c>
      <c r="B596" s="258"/>
      <c r="C596" s="258" t="s">
        <v>2547</v>
      </c>
      <c r="D596" s="259" t="s">
        <v>547</v>
      </c>
      <c r="E596" s="34" t="s">
        <v>546</v>
      </c>
      <c r="F596" s="35" t="s">
        <v>556</v>
      </c>
      <c r="G596" s="347" t="s">
        <v>557</v>
      </c>
      <c r="H596" s="7">
        <v>25000</v>
      </c>
      <c r="I596" s="7" t="s">
        <v>560</v>
      </c>
      <c r="J596" s="44">
        <v>0.26682</v>
      </c>
      <c r="K596" s="65">
        <f t="shared" si="129"/>
        <v>6670.5</v>
      </c>
      <c r="L596" s="130">
        <f t="shared" si="130"/>
        <v>0.26682</v>
      </c>
      <c r="M596" s="130"/>
      <c r="N596" s="73" t="s">
        <v>2419</v>
      </c>
      <c r="O596" s="73" t="s">
        <v>2548</v>
      </c>
      <c r="P596" s="38">
        <v>45322</v>
      </c>
      <c r="Q596" s="39">
        <f t="shared" si="131"/>
        <v>6670.5</v>
      </c>
      <c r="R596" s="322">
        <f t="shared" si="132"/>
        <v>7337.55</v>
      </c>
      <c r="S596" s="322"/>
      <c r="T596" s="322"/>
      <c r="U596" s="4">
        <v>12</v>
      </c>
      <c r="V596" s="4"/>
      <c r="W596" s="27" t="s">
        <v>3085</v>
      </c>
      <c r="X596" s="27"/>
    </row>
    <row r="597" spans="1:24" ht="69" hidden="1" customHeight="1" x14ac:dyDescent="0.25">
      <c r="A597" s="41">
        <v>595</v>
      </c>
      <c r="B597" s="258"/>
      <c r="C597" s="258" t="s">
        <v>2549</v>
      </c>
      <c r="D597" s="259" t="s">
        <v>2550</v>
      </c>
      <c r="E597" s="323" t="s">
        <v>559</v>
      </c>
      <c r="F597" s="35" t="s">
        <v>1229</v>
      </c>
      <c r="G597" s="347" t="s">
        <v>1230</v>
      </c>
      <c r="H597" s="7">
        <v>1</v>
      </c>
      <c r="I597" s="7" t="s">
        <v>560</v>
      </c>
      <c r="J597" s="44">
        <v>36.36</v>
      </c>
      <c r="K597" s="65">
        <f t="shared" si="129"/>
        <v>36.36</v>
      </c>
      <c r="L597" s="130">
        <f t="shared" si="130"/>
        <v>36.36</v>
      </c>
      <c r="M597" s="130"/>
      <c r="N597" s="73" t="s">
        <v>2551</v>
      </c>
      <c r="O597" s="73" t="s">
        <v>2552</v>
      </c>
      <c r="P597" s="38">
        <v>45291</v>
      </c>
      <c r="Q597" s="39">
        <f t="shared" si="131"/>
        <v>36.36</v>
      </c>
      <c r="R597" s="322">
        <f t="shared" si="132"/>
        <v>39.996000000000002</v>
      </c>
      <c r="S597" s="322"/>
      <c r="T597" s="322"/>
      <c r="U597" s="4" t="s">
        <v>2553</v>
      </c>
      <c r="V597" s="4"/>
      <c r="W597" s="27" t="s">
        <v>3085</v>
      </c>
      <c r="X597" s="27"/>
    </row>
    <row r="598" spans="1:24" ht="69.75" hidden="1" customHeight="1" x14ac:dyDescent="0.25">
      <c r="A598" s="41">
        <v>596</v>
      </c>
      <c r="B598" s="258"/>
      <c r="C598" s="258" t="s">
        <v>2557</v>
      </c>
      <c r="D598" s="259" t="s">
        <v>2558</v>
      </c>
      <c r="E598" s="34" t="s">
        <v>2559</v>
      </c>
      <c r="F598" s="35" t="s">
        <v>2560</v>
      </c>
      <c r="G598" s="347" t="s">
        <v>2561</v>
      </c>
      <c r="H598" s="7">
        <v>78400</v>
      </c>
      <c r="I598" s="7" t="s">
        <v>560</v>
      </c>
      <c r="J598" s="44">
        <v>1.9640000000000001E-2</v>
      </c>
      <c r="K598" s="65">
        <f t="shared" si="129"/>
        <v>1539.7760000000001</v>
      </c>
      <c r="L598" s="130">
        <f t="shared" si="130"/>
        <v>1.9640000000000001E-2</v>
      </c>
      <c r="M598" s="130"/>
      <c r="N598" s="73" t="s">
        <v>2419</v>
      </c>
      <c r="O598" s="73" t="s">
        <v>2562</v>
      </c>
      <c r="P598" s="38">
        <v>45322</v>
      </c>
      <c r="Q598" s="39">
        <f t="shared" si="131"/>
        <v>1539.7760000000001</v>
      </c>
      <c r="R598" s="322">
        <f t="shared" si="132"/>
        <v>1693.7536</v>
      </c>
      <c r="S598" s="322"/>
      <c r="T598" s="322"/>
      <c r="U598" s="4">
        <v>12</v>
      </c>
      <c r="V598" s="4"/>
      <c r="W598" s="27" t="s">
        <v>3085</v>
      </c>
      <c r="X598" s="27"/>
    </row>
    <row r="599" spans="1:24" ht="69.75" hidden="1" customHeight="1" x14ac:dyDescent="0.25">
      <c r="A599" s="41">
        <v>597</v>
      </c>
      <c r="B599" s="258"/>
      <c r="C599" s="258" t="s">
        <v>2563</v>
      </c>
      <c r="D599" s="259" t="s">
        <v>2368</v>
      </c>
      <c r="E599" s="323" t="s">
        <v>2370</v>
      </c>
      <c r="F599" s="35">
        <v>9904611002</v>
      </c>
      <c r="G599" s="394" t="s">
        <v>2369</v>
      </c>
      <c r="H599" s="7">
        <v>17000</v>
      </c>
      <c r="I599" s="7" t="s">
        <v>560</v>
      </c>
      <c r="J599" s="44">
        <v>0.85909000000000002</v>
      </c>
      <c r="K599" s="65">
        <f t="shared" si="129"/>
        <v>14604.53</v>
      </c>
      <c r="L599" s="130">
        <f t="shared" si="130"/>
        <v>0.85909000000000002</v>
      </c>
      <c r="M599" s="130"/>
      <c r="N599" s="73" t="s">
        <v>2419</v>
      </c>
      <c r="O599" s="73" t="s">
        <v>2564</v>
      </c>
      <c r="P599" s="38">
        <v>45291</v>
      </c>
      <c r="Q599" s="39">
        <f t="shared" si="131"/>
        <v>14604.53</v>
      </c>
      <c r="R599" s="322">
        <f t="shared" si="132"/>
        <v>16064.983</v>
      </c>
      <c r="S599" s="322"/>
      <c r="T599" s="322"/>
      <c r="U599" s="4">
        <v>6</v>
      </c>
      <c r="V599" s="4"/>
      <c r="W599" s="27" t="s">
        <v>3085</v>
      </c>
      <c r="X599" s="27"/>
    </row>
    <row r="600" spans="1:24" ht="71.25" hidden="1" customHeight="1" x14ac:dyDescent="0.25">
      <c r="A600" s="41">
        <v>598</v>
      </c>
      <c r="B600" s="258"/>
      <c r="C600" s="258" t="s">
        <v>2565</v>
      </c>
      <c r="D600" s="259" t="s">
        <v>2566</v>
      </c>
      <c r="E600" s="323" t="s">
        <v>284</v>
      </c>
      <c r="F600" s="324" t="s">
        <v>285</v>
      </c>
      <c r="G600" s="310" t="s">
        <v>286</v>
      </c>
      <c r="H600" s="7">
        <v>1110</v>
      </c>
      <c r="I600" s="7" t="s">
        <v>560</v>
      </c>
      <c r="J600" s="44">
        <v>1.379</v>
      </c>
      <c r="K600" s="65">
        <f t="shared" si="129"/>
        <v>1530.69</v>
      </c>
      <c r="L600" s="130">
        <f t="shared" si="130"/>
        <v>1.379</v>
      </c>
      <c r="M600" s="130"/>
      <c r="N600" s="73" t="s">
        <v>2419</v>
      </c>
      <c r="O600" s="73" t="s">
        <v>2567</v>
      </c>
      <c r="P600" s="38">
        <v>44979</v>
      </c>
      <c r="Q600" s="39">
        <f t="shared" si="131"/>
        <v>1530.69</v>
      </c>
      <c r="R600" s="322">
        <f t="shared" si="132"/>
        <v>1683.759</v>
      </c>
      <c r="S600" s="322"/>
      <c r="T600" s="322"/>
      <c r="U600" s="4">
        <v>12</v>
      </c>
      <c r="V600" s="4"/>
      <c r="W600" s="27" t="s">
        <v>3085</v>
      </c>
      <c r="X600" s="27"/>
    </row>
    <row r="601" spans="1:24" ht="69.75" hidden="1" customHeight="1" x14ac:dyDescent="0.25">
      <c r="A601" s="41">
        <v>599</v>
      </c>
      <c r="B601" s="258"/>
      <c r="C601" s="258" t="s">
        <v>2568</v>
      </c>
      <c r="D601" s="259" t="s">
        <v>2569</v>
      </c>
      <c r="E601" s="323" t="s">
        <v>284</v>
      </c>
      <c r="F601" s="324" t="s">
        <v>285</v>
      </c>
      <c r="G601" s="310" t="s">
        <v>286</v>
      </c>
      <c r="H601" s="7">
        <v>600</v>
      </c>
      <c r="I601" s="7" t="s">
        <v>560</v>
      </c>
      <c r="J601" s="44">
        <v>3.07</v>
      </c>
      <c r="K601" s="65">
        <f t="shared" si="129"/>
        <v>1842</v>
      </c>
      <c r="L601" s="130">
        <f t="shared" si="130"/>
        <v>3.07</v>
      </c>
      <c r="M601" s="130"/>
      <c r="N601" s="73" t="s">
        <v>2419</v>
      </c>
      <c r="O601" s="73" t="s">
        <v>2570</v>
      </c>
      <c r="P601" s="38">
        <v>44976</v>
      </c>
      <c r="Q601" s="39">
        <f t="shared" si="131"/>
        <v>1842</v>
      </c>
      <c r="R601" s="322">
        <f t="shared" si="132"/>
        <v>2026.2</v>
      </c>
      <c r="S601" s="322"/>
      <c r="T601" s="322"/>
      <c r="U601" s="4">
        <v>12</v>
      </c>
      <c r="V601" s="4"/>
      <c r="W601" s="27" t="s">
        <v>3085</v>
      </c>
      <c r="X601" s="27"/>
    </row>
    <row r="602" spans="1:24" ht="71.25" hidden="1" customHeight="1" x14ac:dyDescent="0.25">
      <c r="A602" s="41">
        <v>600</v>
      </c>
      <c r="B602" s="258"/>
      <c r="C602" s="258" t="s">
        <v>2571</v>
      </c>
      <c r="D602" s="259" t="s">
        <v>2572</v>
      </c>
      <c r="E602" s="34" t="s">
        <v>1236</v>
      </c>
      <c r="F602" s="35" t="s">
        <v>424</v>
      </c>
      <c r="G602" s="347" t="s">
        <v>1237</v>
      </c>
      <c r="H602" s="7">
        <v>40</v>
      </c>
      <c r="I602" s="7" t="s">
        <v>560</v>
      </c>
      <c r="J602" s="44">
        <v>0.13059999999999999</v>
      </c>
      <c r="K602" s="65">
        <f t="shared" si="129"/>
        <v>5.2240000000000002</v>
      </c>
      <c r="L602" s="130">
        <f t="shared" si="130"/>
        <v>0.13059999999999999</v>
      </c>
      <c r="M602" s="130"/>
      <c r="N602" s="73" t="s">
        <v>2419</v>
      </c>
      <c r="O602" s="73" t="s">
        <v>2573</v>
      </c>
      <c r="P602" s="38">
        <v>45138</v>
      </c>
      <c r="Q602" s="39">
        <f t="shared" si="131"/>
        <v>5.2240000000000002</v>
      </c>
      <c r="R602" s="322">
        <f t="shared" si="132"/>
        <v>5.7464000000000004</v>
      </c>
      <c r="S602" s="322"/>
      <c r="T602" s="322"/>
      <c r="U602" s="4">
        <v>12</v>
      </c>
      <c r="V602" s="4"/>
      <c r="W602" s="27" t="s">
        <v>3085</v>
      </c>
      <c r="X602" s="27"/>
    </row>
    <row r="603" spans="1:24" ht="93" hidden="1" customHeight="1" x14ac:dyDescent="0.25">
      <c r="A603" s="41">
        <v>601</v>
      </c>
      <c r="B603" s="258"/>
      <c r="C603" s="258" t="s">
        <v>2574</v>
      </c>
      <c r="D603" s="259" t="s">
        <v>2575</v>
      </c>
      <c r="E603" s="323" t="s">
        <v>1427</v>
      </c>
      <c r="F603" s="324" t="s">
        <v>1428</v>
      </c>
      <c r="G603" s="312" t="s">
        <v>1429</v>
      </c>
      <c r="H603" s="7" t="s">
        <v>2576</v>
      </c>
      <c r="I603" s="7" t="s">
        <v>560</v>
      </c>
      <c r="J603" s="44" t="s">
        <v>2577</v>
      </c>
      <c r="K603" s="65" t="s">
        <v>2578</v>
      </c>
      <c r="L603" s="130" t="str">
        <f t="shared" si="130"/>
        <v>0,06364
0,04527
0,14879
0,07941</v>
      </c>
      <c r="M603" s="130"/>
      <c r="N603" s="73" t="s">
        <v>2419</v>
      </c>
      <c r="O603" s="73" t="s">
        <v>2579</v>
      </c>
      <c r="P603" s="38">
        <v>45322</v>
      </c>
      <c r="Q603" s="39">
        <v>498.36700000000002</v>
      </c>
      <c r="R603" s="322">
        <f t="shared" si="132"/>
        <v>548.20370000000003</v>
      </c>
      <c r="S603" s="322"/>
      <c r="T603" s="322"/>
      <c r="U603" s="4">
        <v>12</v>
      </c>
      <c r="V603" s="4"/>
      <c r="W603" s="27" t="s">
        <v>3085</v>
      </c>
      <c r="X603" s="27"/>
    </row>
    <row r="604" spans="1:24" ht="69.75" hidden="1" customHeight="1" x14ac:dyDescent="0.25">
      <c r="A604" s="41">
        <v>602</v>
      </c>
      <c r="B604" s="258"/>
      <c r="C604" s="258" t="s">
        <v>2580</v>
      </c>
      <c r="D604" s="259" t="s">
        <v>2581</v>
      </c>
      <c r="E604" s="325" t="s">
        <v>206</v>
      </c>
      <c r="F604" s="326" t="s">
        <v>207</v>
      </c>
      <c r="G604" s="310" t="s">
        <v>208</v>
      </c>
      <c r="H604" s="7">
        <v>3920</v>
      </c>
      <c r="I604" s="7" t="s">
        <v>560</v>
      </c>
      <c r="J604" s="44">
        <v>0.5</v>
      </c>
      <c r="K604" s="65">
        <f t="shared" si="129"/>
        <v>1960</v>
      </c>
      <c r="L604" s="130">
        <f t="shared" si="130"/>
        <v>0.5</v>
      </c>
      <c r="M604" s="130"/>
      <c r="N604" s="73" t="s">
        <v>2419</v>
      </c>
      <c r="O604" s="73" t="s">
        <v>2582</v>
      </c>
      <c r="P604" s="38">
        <v>45322</v>
      </c>
      <c r="Q604" s="39">
        <f t="shared" si="131"/>
        <v>1960</v>
      </c>
      <c r="R604" s="322">
        <f t="shared" si="132"/>
        <v>2156</v>
      </c>
      <c r="S604" s="322"/>
      <c r="T604" s="322"/>
      <c r="U604" s="4">
        <v>12</v>
      </c>
      <c r="V604" s="4"/>
      <c r="W604" s="27" t="s">
        <v>3085</v>
      </c>
      <c r="X604" s="27"/>
    </row>
    <row r="605" spans="1:24" ht="71.25" hidden="1" customHeight="1" x14ac:dyDescent="0.25">
      <c r="A605" s="41">
        <v>603</v>
      </c>
      <c r="B605" s="258"/>
      <c r="C605" s="258" t="s">
        <v>2583</v>
      </c>
      <c r="D605" s="259" t="s">
        <v>1274</v>
      </c>
      <c r="E605" s="325" t="s">
        <v>203</v>
      </c>
      <c r="F605" s="326" t="s">
        <v>167</v>
      </c>
      <c r="G605" s="347" t="s">
        <v>168</v>
      </c>
      <c r="H605" s="7">
        <v>3300</v>
      </c>
      <c r="I605" s="7" t="s">
        <v>560</v>
      </c>
      <c r="J605" s="44">
        <v>0.19</v>
      </c>
      <c r="K605" s="65">
        <f t="shared" si="129"/>
        <v>627</v>
      </c>
      <c r="L605" s="130">
        <f t="shared" si="130"/>
        <v>0.19</v>
      </c>
      <c r="M605" s="130"/>
      <c r="N605" s="73" t="s">
        <v>2419</v>
      </c>
      <c r="O605" s="73" t="s">
        <v>2586</v>
      </c>
      <c r="P605" s="38" t="s">
        <v>2276</v>
      </c>
      <c r="Q605" s="39">
        <f t="shared" si="131"/>
        <v>627</v>
      </c>
      <c r="R605" s="322">
        <f t="shared" si="132"/>
        <v>689.7</v>
      </c>
      <c r="S605" s="322"/>
      <c r="T605" s="322"/>
      <c r="U605" s="4">
        <v>12</v>
      </c>
      <c r="V605" s="4"/>
      <c r="W605" s="27" t="s">
        <v>3085</v>
      </c>
      <c r="X605" s="27"/>
    </row>
    <row r="606" spans="1:24" ht="69.75" hidden="1" customHeight="1" x14ac:dyDescent="0.25">
      <c r="A606" s="41">
        <v>604</v>
      </c>
      <c r="B606" s="258"/>
      <c r="C606" s="258" t="s">
        <v>2584</v>
      </c>
      <c r="D606" s="259" t="s">
        <v>2585</v>
      </c>
      <c r="E606" s="325" t="s">
        <v>341</v>
      </c>
      <c r="F606" s="35" t="s">
        <v>343</v>
      </c>
      <c r="G606" s="347" t="s">
        <v>342</v>
      </c>
      <c r="H606" s="7">
        <v>34</v>
      </c>
      <c r="I606" s="7" t="s">
        <v>560</v>
      </c>
      <c r="J606" s="44">
        <v>339.97</v>
      </c>
      <c r="K606" s="65">
        <f t="shared" si="129"/>
        <v>11558.980000000001</v>
      </c>
      <c r="L606" s="130">
        <f t="shared" si="130"/>
        <v>339.97</v>
      </c>
      <c r="M606" s="130"/>
      <c r="N606" s="73" t="s">
        <v>2419</v>
      </c>
      <c r="O606" s="73" t="s">
        <v>2587</v>
      </c>
      <c r="P606" s="38" t="s">
        <v>2276</v>
      </c>
      <c r="Q606" s="39">
        <f t="shared" si="131"/>
        <v>11558.980000000001</v>
      </c>
      <c r="R606" s="322">
        <f t="shared" si="132"/>
        <v>12714.878000000001</v>
      </c>
      <c r="S606" s="322"/>
      <c r="T606" s="322"/>
      <c r="U606" s="4">
        <v>6</v>
      </c>
      <c r="V606" s="4"/>
      <c r="W606" s="27" t="s">
        <v>3085</v>
      </c>
      <c r="X606" s="27"/>
    </row>
    <row r="607" spans="1:24" ht="69" hidden="1" customHeight="1" x14ac:dyDescent="0.25">
      <c r="A607" s="41">
        <v>605</v>
      </c>
      <c r="B607" s="258"/>
      <c r="C607" s="258" t="s">
        <v>2588</v>
      </c>
      <c r="D607" s="259" t="s">
        <v>1274</v>
      </c>
      <c r="E607" s="325" t="s">
        <v>203</v>
      </c>
      <c r="F607" s="326" t="s">
        <v>167</v>
      </c>
      <c r="G607" s="347" t="s">
        <v>168</v>
      </c>
      <c r="H607" s="7">
        <v>3750</v>
      </c>
      <c r="I607" s="7" t="s">
        <v>560</v>
      </c>
      <c r="J607" s="44">
        <v>0.22</v>
      </c>
      <c r="K607" s="65">
        <f t="shared" si="129"/>
        <v>825</v>
      </c>
      <c r="L607" s="130">
        <f t="shared" si="130"/>
        <v>0.22</v>
      </c>
      <c r="M607" s="130"/>
      <c r="N607" s="73" t="s">
        <v>2419</v>
      </c>
      <c r="O607" s="73" t="s">
        <v>2589</v>
      </c>
      <c r="P607" s="38" t="s">
        <v>2276</v>
      </c>
      <c r="Q607" s="39">
        <f t="shared" si="131"/>
        <v>825</v>
      </c>
      <c r="R607" s="322">
        <f t="shared" si="132"/>
        <v>907.5</v>
      </c>
      <c r="S607" s="322"/>
      <c r="T607" s="322"/>
      <c r="U607" s="4">
        <v>12</v>
      </c>
      <c r="V607" s="4"/>
      <c r="W607" s="27" t="s">
        <v>3085</v>
      </c>
      <c r="X607" s="27"/>
    </row>
    <row r="608" spans="1:24" ht="71.25" hidden="1" customHeight="1" x14ac:dyDescent="0.25">
      <c r="A608" s="41">
        <v>606</v>
      </c>
      <c r="B608" s="258"/>
      <c r="C608" s="258" t="s">
        <v>2590</v>
      </c>
      <c r="D608" s="259" t="s">
        <v>2591</v>
      </c>
      <c r="E608" s="325" t="s">
        <v>1940</v>
      </c>
      <c r="F608" s="326" t="s">
        <v>66</v>
      </c>
      <c r="G608" s="347" t="s">
        <v>68</v>
      </c>
      <c r="H608" s="7">
        <v>400</v>
      </c>
      <c r="I608" s="7" t="s">
        <v>560</v>
      </c>
      <c r="J608" s="44">
        <v>8.92</v>
      </c>
      <c r="K608" s="65">
        <f t="shared" si="129"/>
        <v>3568</v>
      </c>
      <c r="L608" s="130">
        <f t="shared" si="130"/>
        <v>8.92</v>
      </c>
      <c r="M608" s="130"/>
      <c r="N608" s="73" t="s">
        <v>2419</v>
      </c>
      <c r="O608" s="73" t="s">
        <v>2592</v>
      </c>
      <c r="P608" s="38" t="s">
        <v>2276</v>
      </c>
      <c r="Q608" s="39">
        <f t="shared" si="131"/>
        <v>3568</v>
      </c>
      <c r="R608" s="322">
        <f t="shared" si="132"/>
        <v>3924.8</v>
      </c>
      <c r="S608" s="322"/>
      <c r="T608" s="322"/>
      <c r="U608" s="4">
        <v>12</v>
      </c>
      <c r="V608" s="4"/>
      <c r="W608" s="27" t="s">
        <v>3085</v>
      </c>
      <c r="X608" s="27"/>
    </row>
    <row r="609" spans="1:24" ht="71.25" hidden="1" customHeight="1" x14ac:dyDescent="0.25">
      <c r="A609" s="41">
        <v>607</v>
      </c>
      <c r="B609" s="258"/>
      <c r="C609" s="258" t="s">
        <v>2593</v>
      </c>
      <c r="D609" s="259" t="s">
        <v>2594</v>
      </c>
      <c r="E609" s="325" t="s">
        <v>954</v>
      </c>
      <c r="F609" s="326" t="s">
        <v>586</v>
      </c>
      <c r="G609" s="347" t="s">
        <v>587</v>
      </c>
      <c r="H609" s="7">
        <v>19600</v>
      </c>
      <c r="I609" s="7" t="s">
        <v>560</v>
      </c>
      <c r="J609" s="44">
        <v>0.08</v>
      </c>
      <c r="K609" s="65">
        <f t="shared" si="129"/>
        <v>1568</v>
      </c>
      <c r="L609" s="130">
        <f t="shared" si="130"/>
        <v>0.08</v>
      </c>
      <c r="M609" s="130"/>
      <c r="N609" s="73" t="s">
        <v>2419</v>
      </c>
      <c r="O609" s="73" t="s">
        <v>2595</v>
      </c>
      <c r="P609" s="38" t="s">
        <v>2276</v>
      </c>
      <c r="Q609" s="39">
        <f t="shared" si="131"/>
        <v>1568</v>
      </c>
      <c r="R609" s="322">
        <f t="shared" si="132"/>
        <v>1724.8</v>
      </c>
      <c r="S609" s="322"/>
      <c r="T609" s="322"/>
      <c r="U609" s="4">
        <v>12</v>
      </c>
      <c r="V609" s="4"/>
      <c r="W609" s="27" t="s">
        <v>3085</v>
      </c>
      <c r="X609" s="27"/>
    </row>
    <row r="610" spans="1:24" ht="71.25" hidden="1" customHeight="1" x14ac:dyDescent="0.25">
      <c r="A610" s="41">
        <v>608</v>
      </c>
      <c r="B610" s="258"/>
      <c r="C610" s="258" t="s">
        <v>2596</v>
      </c>
      <c r="D610" s="259" t="s">
        <v>1039</v>
      </c>
      <c r="E610" s="325" t="s">
        <v>2238</v>
      </c>
      <c r="F610" s="326" t="s">
        <v>2239</v>
      </c>
      <c r="G610" s="347" t="s">
        <v>2240</v>
      </c>
      <c r="H610" s="7">
        <v>10000</v>
      </c>
      <c r="I610" s="7" t="s">
        <v>560</v>
      </c>
      <c r="J610" s="44">
        <v>0.16</v>
      </c>
      <c r="K610" s="65">
        <f t="shared" si="129"/>
        <v>1600</v>
      </c>
      <c r="L610" s="130">
        <f t="shared" si="130"/>
        <v>0.16</v>
      </c>
      <c r="M610" s="130"/>
      <c r="N610" s="73" t="s">
        <v>551</v>
      </c>
      <c r="O610" s="73" t="s">
        <v>2597</v>
      </c>
      <c r="P610" s="38"/>
      <c r="Q610" s="39">
        <f t="shared" si="131"/>
        <v>1600</v>
      </c>
      <c r="R610" s="322">
        <f t="shared" si="132"/>
        <v>1760</v>
      </c>
      <c r="S610" s="322"/>
      <c r="T610" s="322"/>
      <c r="U610" s="4">
        <v>6</v>
      </c>
      <c r="V610" s="4"/>
      <c r="W610" s="27" t="s">
        <v>3085</v>
      </c>
      <c r="X610" s="27"/>
    </row>
    <row r="611" spans="1:24" ht="69.75" hidden="1" customHeight="1" x14ac:dyDescent="0.25">
      <c r="A611" s="41">
        <v>609</v>
      </c>
      <c r="B611" s="258"/>
      <c r="C611" s="258" t="s">
        <v>2598</v>
      </c>
      <c r="D611" s="259" t="s">
        <v>2599</v>
      </c>
      <c r="E611" s="325" t="s">
        <v>206</v>
      </c>
      <c r="F611" s="30" t="s">
        <v>207</v>
      </c>
      <c r="G611" s="347" t="s">
        <v>208</v>
      </c>
      <c r="H611" s="7">
        <v>30</v>
      </c>
      <c r="I611" s="7" t="s">
        <v>560</v>
      </c>
      <c r="J611" s="44">
        <v>0.54</v>
      </c>
      <c r="K611" s="65">
        <f t="shared" si="129"/>
        <v>16.200000000000003</v>
      </c>
      <c r="L611" s="130">
        <f t="shared" si="130"/>
        <v>0.54</v>
      </c>
      <c r="M611" s="130"/>
      <c r="N611" s="73" t="s">
        <v>551</v>
      </c>
      <c r="O611" s="73" t="s">
        <v>2600</v>
      </c>
      <c r="P611" s="38"/>
      <c r="Q611" s="39">
        <f t="shared" si="131"/>
        <v>16.200000000000003</v>
      </c>
      <c r="R611" s="322">
        <f t="shared" si="132"/>
        <v>17.820000000000004</v>
      </c>
      <c r="S611" s="322"/>
      <c r="T611" s="322"/>
      <c r="U611" s="4">
        <v>6</v>
      </c>
      <c r="V611" s="4"/>
      <c r="W611" s="27" t="s">
        <v>3085</v>
      </c>
      <c r="X611" s="27"/>
    </row>
    <row r="612" spans="1:24" ht="69.75" hidden="1" customHeight="1" x14ac:dyDescent="0.25">
      <c r="A612" s="41">
        <v>610</v>
      </c>
      <c r="B612" s="258"/>
      <c r="C612" s="258" t="s">
        <v>2601</v>
      </c>
      <c r="D612" s="259" t="s">
        <v>2602</v>
      </c>
      <c r="E612" s="34" t="s">
        <v>2603</v>
      </c>
      <c r="F612" s="35"/>
      <c r="G612" s="347"/>
      <c r="H612" s="7">
        <v>6000</v>
      </c>
      <c r="I612" s="7" t="s">
        <v>560</v>
      </c>
      <c r="J612" s="44">
        <v>1.91</v>
      </c>
      <c r="K612" s="65">
        <f t="shared" si="129"/>
        <v>11460</v>
      </c>
      <c r="L612" s="130">
        <f t="shared" si="130"/>
        <v>1.91</v>
      </c>
      <c r="M612" s="130"/>
      <c r="N612" s="73" t="s">
        <v>551</v>
      </c>
      <c r="O612" s="73" t="s">
        <v>2604</v>
      </c>
      <c r="P612" s="38"/>
      <c r="Q612" s="39">
        <f t="shared" si="131"/>
        <v>11460</v>
      </c>
      <c r="R612" s="322">
        <f t="shared" si="132"/>
        <v>12606</v>
      </c>
      <c r="S612" s="322"/>
      <c r="T612" s="322"/>
      <c r="U612" s="4">
        <v>6</v>
      </c>
      <c r="V612" s="4"/>
      <c r="W612" s="27" t="s">
        <v>3085</v>
      </c>
      <c r="X612" s="27"/>
    </row>
    <row r="613" spans="1:24" ht="71.25" hidden="1" customHeight="1" x14ac:dyDescent="0.25">
      <c r="A613" s="41">
        <v>611</v>
      </c>
      <c r="B613" s="258"/>
      <c r="C613" s="258" t="s">
        <v>2605</v>
      </c>
      <c r="D613" s="259" t="s">
        <v>2606</v>
      </c>
      <c r="E613" s="325" t="s">
        <v>941</v>
      </c>
      <c r="F613" s="326" t="s">
        <v>942</v>
      </c>
      <c r="G613" s="347" t="s">
        <v>943</v>
      </c>
      <c r="H613" s="7">
        <v>51000</v>
      </c>
      <c r="I613" s="7" t="s">
        <v>560</v>
      </c>
      <c r="J613" s="44">
        <v>1.0000000000000001E-5</v>
      </c>
      <c r="K613" s="65">
        <f t="shared" si="129"/>
        <v>0.51</v>
      </c>
      <c r="L613" s="130">
        <f t="shared" si="130"/>
        <v>1.0000000000000001E-5</v>
      </c>
      <c r="M613" s="130"/>
      <c r="N613" s="73" t="s">
        <v>551</v>
      </c>
      <c r="O613" s="73" t="s">
        <v>2607</v>
      </c>
      <c r="P613" s="38"/>
      <c r="Q613" s="39">
        <f t="shared" si="131"/>
        <v>0.51</v>
      </c>
      <c r="R613" s="322">
        <f t="shared" si="132"/>
        <v>0.56100000000000005</v>
      </c>
      <c r="S613" s="322"/>
      <c r="T613" s="322"/>
      <c r="U613" s="4">
        <v>6</v>
      </c>
      <c r="V613" s="4"/>
      <c r="W613" s="27" t="s">
        <v>3085</v>
      </c>
      <c r="X613" s="27"/>
    </row>
    <row r="614" spans="1:24" ht="69.75" hidden="1" customHeight="1" x14ac:dyDescent="0.25">
      <c r="A614" s="41">
        <v>612</v>
      </c>
      <c r="B614" s="258"/>
      <c r="C614" s="258" t="s">
        <v>799</v>
      </c>
      <c r="D614" s="259" t="s">
        <v>2608</v>
      </c>
      <c r="E614" s="34" t="s">
        <v>792</v>
      </c>
      <c r="F614" s="35" t="s">
        <v>1075</v>
      </c>
      <c r="G614" s="312" t="s">
        <v>1076</v>
      </c>
      <c r="H614" s="7">
        <v>50</v>
      </c>
      <c r="I614" s="7" t="s">
        <v>560</v>
      </c>
      <c r="J614" s="44">
        <v>66.599999999999994</v>
      </c>
      <c r="K614" s="65">
        <f t="shared" si="129"/>
        <v>3329.9999999999995</v>
      </c>
      <c r="L614" s="130">
        <f t="shared" si="130"/>
        <v>66.599999999999994</v>
      </c>
      <c r="M614" s="130"/>
      <c r="N614" s="73" t="s">
        <v>551</v>
      </c>
      <c r="O614" s="73" t="s">
        <v>2609</v>
      </c>
      <c r="P614" s="38"/>
      <c r="Q614" s="39">
        <f t="shared" si="131"/>
        <v>3329.9999999999995</v>
      </c>
      <c r="R614" s="322">
        <f t="shared" si="132"/>
        <v>3662.9999999999995</v>
      </c>
      <c r="S614" s="322"/>
      <c r="T614" s="322"/>
      <c r="U614" s="4">
        <v>12</v>
      </c>
      <c r="V614" s="4"/>
      <c r="W614" s="27" t="s">
        <v>3085</v>
      </c>
      <c r="X614" s="27"/>
    </row>
    <row r="615" spans="1:24" ht="69" hidden="1" customHeight="1" x14ac:dyDescent="0.25">
      <c r="A615" s="41">
        <v>613</v>
      </c>
      <c r="B615" s="258"/>
      <c r="C615" s="258" t="s">
        <v>2610</v>
      </c>
      <c r="D615" s="259" t="s">
        <v>2611</v>
      </c>
      <c r="E615" s="325" t="s">
        <v>23</v>
      </c>
      <c r="F615" s="326" t="s">
        <v>84</v>
      </c>
      <c r="G615" s="347" t="s">
        <v>93</v>
      </c>
      <c r="H615" s="7" t="s">
        <v>2612</v>
      </c>
      <c r="I615" s="7" t="s">
        <v>560</v>
      </c>
      <c r="J615" s="44">
        <v>1237.79</v>
      </c>
      <c r="K615" s="65">
        <v>173290.6</v>
      </c>
      <c r="L615" s="130">
        <f t="shared" si="130"/>
        <v>1237.79</v>
      </c>
      <c r="M615" s="130"/>
      <c r="N615" s="73" t="s">
        <v>551</v>
      </c>
      <c r="O615" s="73" t="s">
        <v>2613</v>
      </c>
      <c r="P615" s="38"/>
      <c r="Q615" s="39">
        <f t="shared" si="131"/>
        <v>173290.6</v>
      </c>
      <c r="R615" s="322">
        <f t="shared" si="132"/>
        <v>190619.66</v>
      </c>
      <c r="S615" s="322"/>
      <c r="T615" s="322"/>
      <c r="U615" s="4">
        <v>12</v>
      </c>
      <c r="V615" s="4"/>
      <c r="W615" s="27" t="s">
        <v>3085</v>
      </c>
      <c r="X615" s="27"/>
    </row>
    <row r="616" spans="1:24" ht="69.75" hidden="1" customHeight="1" x14ac:dyDescent="0.25">
      <c r="A616" s="41">
        <v>614</v>
      </c>
      <c r="B616" s="258"/>
      <c r="C616" s="258" t="s">
        <v>2614</v>
      </c>
      <c r="D616" s="259" t="s">
        <v>2615</v>
      </c>
      <c r="E616" s="34" t="s">
        <v>172</v>
      </c>
      <c r="F616" s="35" t="s">
        <v>173</v>
      </c>
      <c r="G616" s="347" t="s">
        <v>245</v>
      </c>
      <c r="H616" s="7">
        <v>800</v>
      </c>
      <c r="I616" s="7" t="s">
        <v>560</v>
      </c>
      <c r="J616" s="44">
        <v>7.31</v>
      </c>
      <c r="K616" s="65">
        <f t="shared" si="129"/>
        <v>5848</v>
      </c>
      <c r="L616" s="130">
        <f t="shared" si="130"/>
        <v>7.31</v>
      </c>
      <c r="M616" s="130"/>
      <c r="N616" s="73" t="s">
        <v>2419</v>
      </c>
      <c r="O616" s="73" t="s">
        <v>2616</v>
      </c>
      <c r="P616" s="38"/>
      <c r="Q616" s="39">
        <f t="shared" si="131"/>
        <v>5848</v>
      </c>
      <c r="R616" s="322">
        <f t="shared" si="132"/>
        <v>6432.8</v>
      </c>
      <c r="S616" s="322"/>
      <c r="T616" s="322"/>
      <c r="U616" s="4">
        <v>12</v>
      </c>
      <c r="V616" s="4"/>
      <c r="W616" s="27" t="s">
        <v>3085</v>
      </c>
      <c r="X616" s="27"/>
    </row>
    <row r="617" spans="1:24" ht="69.75" hidden="1" customHeight="1" x14ac:dyDescent="0.25">
      <c r="A617" s="41">
        <v>615</v>
      </c>
      <c r="B617" s="258"/>
      <c r="C617" s="258" t="s">
        <v>2617</v>
      </c>
      <c r="D617" s="259" t="s">
        <v>2618</v>
      </c>
      <c r="E617" s="34" t="s">
        <v>176</v>
      </c>
      <c r="F617" s="35" t="s">
        <v>177</v>
      </c>
      <c r="G617" s="347" t="s">
        <v>178</v>
      </c>
      <c r="H617" s="7">
        <v>48</v>
      </c>
      <c r="I617" s="7" t="s">
        <v>560</v>
      </c>
      <c r="J617" s="44">
        <v>1199.79</v>
      </c>
      <c r="K617" s="65">
        <f t="shared" si="129"/>
        <v>57589.919999999998</v>
      </c>
      <c r="L617" s="130">
        <f t="shared" si="130"/>
        <v>1199.79</v>
      </c>
      <c r="M617" s="130"/>
      <c r="N617" s="73" t="s">
        <v>551</v>
      </c>
      <c r="O617" s="73" t="s">
        <v>2619</v>
      </c>
      <c r="P617" s="38"/>
      <c r="Q617" s="39">
        <f t="shared" si="131"/>
        <v>57589.919999999998</v>
      </c>
      <c r="R617" s="322">
        <f t="shared" si="132"/>
        <v>63348.911999999997</v>
      </c>
      <c r="S617" s="322"/>
      <c r="T617" s="322"/>
      <c r="U617" s="4">
        <v>12</v>
      </c>
      <c r="V617" s="4"/>
      <c r="W617" s="27" t="s">
        <v>3085</v>
      </c>
      <c r="X617" s="27"/>
    </row>
    <row r="618" spans="1:24" ht="71.25" hidden="1" customHeight="1" x14ac:dyDescent="0.25">
      <c r="A618" s="41">
        <v>616</v>
      </c>
      <c r="B618" s="258"/>
      <c r="C618" s="258" t="s">
        <v>2620</v>
      </c>
      <c r="D618" s="259" t="s">
        <v>1199</v>
      </c>
      <c r="E618" s="325" t="s">
        <v>1929</v>
      </c>
      <c r="F618" s="326" t="s">
        <v>1930</v>
      </c>
      <c r="G618" s="347" t="s">
        <v>1931</v>
      </c>
      <c r="H618" s="7">
        <v>5000</v>
      </c>
      <c r="I618" s="7" t="s">
        <v>560</v>
      </c>
      <c r="J618" s="44">
        <v>0.97</v>
      </c>
      <c r="K618" s="65">
        <f t="shared" si="129"/>
        <v>4850</v>
      </c>
      <c r="L618" s="130">
        <f t="shared" si="130"/>
        <v>0.97</v>
      </c>
      <c r="M618" s="130"/>
      <c r="N618" s="73" t="s">
        <v>551</v>
      </c>
      <c r="O618" s="73" t="s">
        <v>2621</v>
      </c>
      <c r="P618" s="38"/>
      <c r="Q618" s="39">
        <f t="shared" si="131"/>
        <v>4850</v>
      </c>
      <c r="R618" s="322">
        <f t="shared" si="132"/>
        <v>5335</v>
      </c>
      <c r="S618" s="322"/>
      <c r="T618" s="322"/>
      <c r="U618" s="4">
        <v>6</v>
      </c>
      <c r="V618" s="4"/>
      <c r="W618" s="27" t="s">
        <v>3085</v>
      </c>
      <c r="X618" s="27"/>
    </row>
    <row r="619" spans="1:24" ht="69" hidden="1" customHeight="1" x14ac:dyDescent="0.25">
      <c r="A619" s="41">
        <v>617</v>
      </c>
      <c r="B619" s="258"/>
      <c r="C619" s="258" t="s">
        <v>2622</v>
      </c>
      <c r="D619" s="259" t="s">
        <v>2623</v>
      </c>
      <c r="E619" s="325" t="s">
        <v>1324</v>
      </c>
      <c r="F619" s="326" t="s">
        <v>1325</v>
      </c>
      <c r="G619" s="347" t="s">
        <v>1326</v>
      </c>
      <c r="H619" s="7">
        <v>5400</v>
      </c>
      <c r="I619" s="7" t="s">
        <v>560</v>
      </c>
      <c r="J619" s="44">
        <v>1.0000000000000001E-5</v>
      </c>
      <c r="K619" s="65">
        <f t="shared" si="129"/>
        <v>5.4000000000000006E-2</v>
      </c>
      <c r="L619" s="130">
        <f t="shared" si="130"/>
        <v>1.0000000000000001E-5</v>
      </c>
      <c r="M619" s="130"/>
      <c r="N619" s="73" t="s">
        <v>551</v>
      </c>
      <c r="O619" s="73" t="s">
        <v>2624</v>
      </c>
      <c r="P619" s="38"/>
      <c r="Q619" s="39">
        <f t="shared" si="131"/>
        <v>5.4000000000000006E-2</v>
      </c>
      <c r="R619" s="322">
        <f t="shared" si="132"/>
        <v>5.9400000000000008E-2</v>
      </c>
      <c r="S619" s="322"/>
      <c r="T619" s="322"/>
      <c r="U619" s="4">
        <v>12</v>
      </c>
      <c r="V619" s="4"/>
      <c r="W619" s="27" t="s">
        <v>3085</v>
      </c>
      <c r="X619" s="27"/>
    </row>
    <row r="620" spans="1:24" ht="69.75" hidden="1" customHeight="1" x14ac:dyDescent="0.25">
      <c r="A620" s="41">
        <v>618</v>
      </c>
      <c r="B620" s="258"/>
      <c r="C620" s="258" t="s">
        <v>2625</v>
      </c>
      <c r="D620" s="259" t="s">
        <v>2626</v>
      </c>
      <c r="E620" s="34" t="s">
        <v>698</v>
      </c>
      <c r="F620" s="35" t="s">
        <v>695</v>
      </c>
      <c r="G620" s="347" t="s">
        <v>696</v>
      </c>
      <c r="H620" s="7">
        <v>3400</v>
      </c>
      <c r="I620" s="7" t="s">
        <v>560</v>
      </c>
      <c r="J620" s="44">
        <v>5.2499999999999998E-2</v>
      </c>
      <c r="K620" s="65">
        <f t="shared" si="129"/>
        <v>178.5</v>
      </c>
      <c r="L620" s="130">
        <f t="shared" si="130"/>
        <v>5.2499999999999998E-2</v>
      </c>
      <c r="M620" s="130"/>
      <c r="N620" s="73" t="s">
        <v>551</v>
      </c>
      <c r="O620" s="73" t="s">
        <v>2627</v>
      </c>
      <c r="P620" s="38"/>
      <c r="Q620" s="39">
        <f t="shared" si="131"/>
        <v>178.5</v>
      </c>
      <c r="R620" s="322">
        <f t="shared" si="132"/>
        <v>196.35</v>
      </c>
      <c r="S620" s="322"/>
      <c r="T620" s="322"/>
      <c r="U620" s="4">
        <v>12</v>
      </c>
      <c r="V620" s="4"/>
      <c r="W620" s="27" t="s">
        <v>3085</v>
      </c>
      <c r="X620" s="27"/>
    </row>
    <row r="621" spans="1:24" ht="60.75" hidden="1" x14ac:dyDescent="0.25">
      <c r="A621" s="41">
        <v>619</v>
      </c>
      <c r="B621" s="258"/>
      <c r="C621" s="258" t="s">
        <v>2628</v>
      </c>
      <c r="D621" s="259" t="s">
        <v>2629</v>
      </c>
      <c r="E621" s="34" t="s">
        <v>2630</v>
      </c>
      <c r="F621" s="35" t="s">
        <v>2631</v>
      </c>
      <c r="G621" s="347" t="s">
        <v>2632</v>
      </c>
      <c r="H621" s="7">
        <v>3800</v>
      </c>
      <c r="I621" s="7" t="s">
        <v>560</v>
      </c>
      <c r="J621" s="44">
        <v>1.18</v>
      </c>
      <c r="K621" s="65">
        <f t="shared" si="129"/>
        <v>4484</v>
      </c>
      <c r="L621" s="130">
        <f t="shared" si="130"/>
        <v>1.18</v>
      </c>
      <c r="M621" s="130"/>
      <c r="N621" s="73" t="s">
        <v>1040</v>
      </c>
      <c r="O621" s="73" t="s">
        <v>2633</v>
      </c>
      <c r="P621" s="38"/>
      <c r="Q621" s="39">
        <f t="shared" si="131"/>
        <v>4484</v>
      </c>
      <c r="R621" s="322">
        <f t="shared" si="132"/>
        <v>4932.3999999999996</v>
      </c>
      <c r="S621" s="322"/>
      <c r="T621" s="322"/>
      <c r="U621" s="4">
        <v>12</v>
      </c>
      <c r="V621" s="4"/>
      <c r="W621" s="27" t="s">
        <v>3085</v>
      </c>
      <c r="X621" s="27"/>
    </row>
    <row r="622" spans="1:24" ht="42" hidden="1" x14ac:dyDescent="0.25">
      <c r="A622" s="41">
        <v>620</v>
      </c>
      <c r="B622" s="258"/>
      <c r="C622" s="258" t="s">
        <v>2635</v>
      </c>
      <c r="D622" s="259" t="s">
        <v>2636</v>
      </c>
      <c r="E622" s="34" t="s">
        <v>1258</v>
      </c>
      <c r="F622" s="35" t="s">
        <v>1257</v>
      </c>
      <c r="G622" s="347" t="s">
        <v>1259</v>
      </c>
      <c r="H622" s="7">
        <v>12000</v>
      </c>
      <c r="I622" s="7" t="s">
        <v>560</v>
      </c>
      <c r="J622" s="44">
        <v>0.3</v>
      </c>
      <c r="K622" s="65">
        <f t="shared" si="129"/>
        <v>3600</v>
      </c>
      <c r="L622" s="130">
        <f t="shared" si="130"/>
        <v>0.3</v>
      </c>
      <c r="M622" s="130"/>
      <c r="N622" s="73" t="s">
        <v>551</v>
      </c>
      <c r="O622" s="73" t="s">
        <v>2634</v>
      </c>
      <c r="P622" s="38">
        <v>45322</v>
      </c>
      <c r="Q622" s="39">
        <f t="shared" si="131"/>
        <v>3600</v>
      </c>
      <c r="R622" s="322">
        <f t="shared" si="132"/>
        <v>3960</v>
      </c>
      <c r="S622" s="322"/>
      <c r="T622" s="322"/>
      <c r="U622" s="4">
        <v>12</v>
      </c>
      <c r="V622" s="4"/>
      <c r="W622" s="27" t="s">
        <v>3085</v>
      </c>
      <c r="X622" s="27"/>
    </row>
    <row r="623" spans="1:24" ht="69.95" hidden="1" customHeight="1" x14ac:dyDescent="0.25">
      <c r="A623" s="41">
        <v>621</v>
      </c>
      <c r="B623" s="258"/>
      <c r="C623" s="256" t="s">
        <v>893</v>
      </c>
      <c r="D623" s="259" t="s">
        <v>950</v>
      </c>
      <c r="E623" s="34" t="s">
        <v>206</v>
      </c>
      <c r="F623" s="30" t="s">
        <v>207</v>
      </c>
      <c r="G623" s="347" t="s">
        <v>208</v>
      </c>
      <c r="H623" s="7" t="s">
        <v>2637</v>
      </c>
      <c r="I623" s="7" t="s">
        <v>560</v>
      </c>
      <c r="J623" s="44" t="s">
        <v>2638</v>
      </c>
      <c r="K623" s="65">
        <v>2586.5500000000002</v>
      </c>
      <c r="L623" s="130" t="str">
        <f t="shared" si="130"/>
        <v>€ 4,05454
€ 0,25</v>
      </c>
      <c r="M623" s="130"/>
      <c r="N623" s="73" t="s">
        <v>1040</v>
      </c>
      <c r="O623" s="73" t="s">
        <v>2639</v>
      </c>
      <c r="P623" s="38">
        <v>45322</v>
      </c>
      <c r="Q623" s="39">
        <f t="shared" si="131"/>
        <v>2586.5500000000002</v>
      </c>
      <c r="R623" s="322">
        <f t="shared" si="132"/>
        <v>2845.2050000000004</v>
      </c>
      <c r="S623" s="322"/>
      <c r="T623" s="322"/>
      <c r="U623" s="4">
        <v>12</v>
      </c>
      <c r="V623" s="4"/>
      <c r="W623" s="27" t="s">
        <v>3033</v>
      </c>
      <c r="X623" s="27"/>
    </row>
    <row r="624" spans="1:24" ht="69.95" hidden="1" customHeight="1" x14ac:dyDescent="0.25">
      <c r="A624" s="41">
        <v>622</v>
      </c>
      <c r="B624" s="258"/>
      <c r="C624" s="256" t="s">
        <v>2640</v>
      </c>
      <c r="D624" s="259" t="s">
        <v>2641</v>
      </c>
      <c r="E624" s="34" t="s">
        <v>206</v>
      </c>
      <c r="F624" s="30" t="s">
        <v>207</v>
      </c>
      <c r="G624" s="347" t="s">
        <v>208</v>
      </c>
      <c r="H624" s="7">
        <v>12500</v>
      </c>
      <c r="I624" s="7" t="s">
        <v>560</v>
      </c>
      <c r="J624" s="44">
        <v>0.38033</v>
      </c>
      <c r="K624" s="65">
        <f t="shared" si="129"/>
        <v>4754.125</v>
      </c>
      <c r="L624" s="130">
        <f t="shared" si="130"/>
        <v>0.38033</v>
      </c>
      <c r="M624" s="130"/>
      <c r="N624" s="73" t="s">
        <v>1040</v>
      </c>
      <c r="O624" s="73" t="s">
        <v>2642</v>
      </c>
      <c r="P624" s="38">
        <v>45322</v>
      </c>
      <c r="Q624" s="39">
        <f t="shared" si="131"/>
        <v>4754.125</v>
      </c>
      <c r="R624" s="322">
        <f t="shared" si="132"/>
        <v>5229.5375000000004</v>
      </c>
      <c r="S624" s="322"/>
      <c r="T624" s="322"/>
      <c r="U624" s="4">
        <v>12</v>
      </c>
      <c r="V624" s="4"/>
      <c r="W624" s="27" t="s">
        <v>3033</v>
      </c>
      <c r="X624" s="27"/>
    </row>
    <row r="625" spans="1:24" ht="69.95" hidden="1" customHeight="1" x14ac:dyDescent="0.25">
      <c r="A625" s="41">
        <v>623</v>
      </c>
      <c r="B625" s="258"/>
      <c r="C625" s="256" t="s">
        <v>2643</v>
      </c>
      <c r="D625" s="259" t="s">
        <v>2644</v>
      </c>
      <c r="E625" s="327" t="s">
        <v>312</v>
      </c>
      <c r="F625" s="328" t="s">
        <v>313</v>
      </c>
      <c r="G625" s="347" t="s">
        <v>2645</v>
      </c>
      <c r="H625" s="7">
        <v>60</v>
      </c>
      <c r="I625" s="7" t="s">
        <v>560</v>
      </c>
      <c r="J625" s="44">
        <v>3724.51</v>
      </c>
      <c r="K625" s="65">
        <f t="shared" si="129"/>
        <v>223470.6</v>
      </c>
      <c r="L625" s="130">
        <f t="shared" si="130"/>
        <v>3724.51</v>
      </c>
      <c r="M625" s="130"/>
      <c r="N625" s="73" t="s">
        <v>551</v>
      </c>
      <c r="O625" s="73" t="s">
        <v>2646</v>
      </c>
      <c r="P625" s="38">
        <v>45077</v>
      </c>
      <c r="Q625" s="39">
        <f t="shared" si="131"/>
        <v>223470.6</v>
      </c>
      <c r="R625" s="322">
        <f t="shared" si="132"/>
        <v>245817.66</v>
      </c>
      <c r="S625" s="322"/>
      <c r="T625" s="322" t="s">
        <v>1684</v>
      </c>
      <c r="U625" s="4">
        <v>5</v>
      </c>
      <c r="V625" s="4"/>
      <c r="W625" s="27" t="s">
        <v>3033</v>
      </c>
      <c r="X625" s="27"/>
    </row>
    <row r="626" spans="1:24" ht="69.95" hidden="1" customHeight="1" x14ac:dyDescent="0.25">
      <c r="A626" s="41">
        <v>624</v>
      </c>
      <c r="B626" s="258"/>
      <c r="C626" s="256" t="s">
        <v>2647</v>
      </c>
      <c r="D626" s="259" t="s">
        <v>907</v>
      </c>
      <c r="E626" s="34" t="s">
        <v>2648</v>
      </c>
      <c r="F626" s="354" t="s">
        <v>3022</v>
      </c>
      <c r="G626" s="347" t="s">
        <v>3021</v>
      </c>
      <c r="H626" s="7">
        <v>1512</v>
      </c>
      <c r="I626" s="7" t="s">
        <v>373</v>
      </c>
      <c r="J626" s="44">
        <v>595</v>
      </c>
      <c r="K626" s="65">
        <f t="shared" si="129"/>
        <v>899640</v>
      </c>
      <c r="L626" s="130">
        <f t="shared" si="130"/>
        <v>595</v>
      </c>
      <c r="M626" s="130"/>
      <c r="N626" s="73" t="s">
        <v>551</v>
      </c>
      <c r="O626" s="73" t="s">
        <v>2649</v>
      </c>
      <c r="P626" s="38">
        <v>46203</v>
      </c>
      <c r="Q626" s="39">
        <f t="shared" si="131"/>
        <v>899640</v>
      </c>
      <c r="R626" s="322">
        <f t="shared" si="132"/>
        <v>989604</v>
      </c>
      <c r="S626" s="322"/>
      <c r="T626" s="322" t="s">
        <v>2650</v>
      </c>
      <c r="U626" s="4">
        <v>40</v>
      </c>
      <c r="V626" s="4"/>
      <c r="W626" s="27" t="s">
        <v>3033</v>
      </c>
      <c r="X626" s="27"/>
    </row>
    <row r="627" spans="1:24" ht="69.95" hidden="1" customHeight="1" x14ac:dyDescent="0.25">
      <c r="A627" s="41">
        <v>625</v>
      </c>
      <c r="B627" s="258"/>
      <c r="C627" s="256" t="s">
        <v>2652</v>
      </c>
      <c r="D627" s="259" t="s">
        <v>2651</v>
      </c>
      <c r="E627" s="327" t="s">
        <v>23</v>
      </c>
      <c r="F627" s="328" t="s">
        <v>84</v>
      </c>
      <c r="G627" s="347" t="s">
        <v>93</v>
      </c>
      <c r="H627" s="9">
        <v>21000</v>
      </c>
      <c r="I627" s="7" t="s">
        <v>560</v>
      </c>
      <c r="J627" s="44">
        <v>5.7126799999999998</v>
      </c>
      <c r="K627" s="65">
        <f t="shared" si="129"/>
        <v>119966.28</v>
      </c>
      <c r="L627" s="130">
        <f t="shared" si="130"/>
        <v>5.7126799999999998</v>
      </c>
      <c r="M627" s="130"/>
      <c r="N627" s="73" t="s">
        <v>1040</v>
      </c>
      <c r="O627" s="73" t="s">
        <v>2654</v>
      </c>
      <c r="P627" s="38">
        <v>45322</v>
      </c>
      <c r="Q627" s="39">
        <f t="shared" si="131"/>
        <v>119966.28</v>
      </c>
      <c r="R627" s="322">
        <f t="shared" si="132"/>
        <v>131962.908</v>
      </c>
      <c r="S627" s="322"/>
      <c r="T627" s="322"/>
      <c r="U627" s="4">
        <v>12</v>
      </c>
      <c r="V627" s="4"/>
      <c r="W627" s="27" t="s">
        <v>3033</v>
      </c>
      <c r="X627" s="27"/>
    </row>
    <row r="628" spans="1:24" ht="69.95" hidden="1" customHeight="1" x14ac:dyDescent="0.25">
      <c r="A628" s="41">
        <v>626</v>
      </c>
      <c r="B628" s="258"/>
      <c r="C628" s="256" t="s">
        <v>2653</v>
      </c>
      <c r="D628" s="259" t="s">
        <v>2651</v>
      </c>
      <c r="E628" s="327" t="s">
        <v>23</v>
      </c>
      <c r="F628" s="328" t="s">
        <v>84</v>
      </c>
      <c r="G628" s="347" t="s">
        <v>93</v>
      </c>
      <c r="H628" s="9">
        <v>36400</v>
      </c>
      <c r="I628" s="7" t="s">
        <v>560</v>
      </c>
      <c r="J628" s="44">
        <v>5.7126799999999998</v>
      </c>
      <c r="K628" s="65">
        <f t="shared" si="129"/>
        <v>207941.552</v>
      </c>
      <c r="L628" s="130">
        <f t="shared" si="130"/>
        <v>5.7126799999999998</v>
      </c>
      <c r="M628" s="130"/>
      <c r="N628" s="73" t="s">
        <v>1040</v>
      </c>
      <c r="O628" s="73" t="s">
        <v>2655</v>
      </c>
      <c r="P628" s="38">
        <v>45322</v>
      </c>
      <c r="Q628" s="39">
        <f t="shared" si="131"/>
        <v>207941.552</v>
      </c>
      <c r="R628" s="322">
        <f t="shared" si="132"/>
        <v>228735.7072</v>
      </c>
      <c r="S628" s="322"/>
      <c r="T628" s="322"/>
      <c r="U628" s="4">
        <v>12</v>
      </c>
      <c r="V628" s="4"/>
      <c r="W628" s="27" t="s">
        <v>3033</v>
      </c>
      <c r="X628" s="27"/>
    </row>
    <row r="629" spans="1:24" ht="69.95" hidden="1" customHeight="1" x14ac:dyDescent="0.25">
      <c r="A629" s="41">
        <v>627</v>
      </c>
      <c r="B629" s="258"/>
      <c r="C629" s="256" t="s">
        <v>2656</v>
      </c>
      <c r="D629" s="259" t="s">
        <v>2657</v>
      </c>
      <c r="E629" s="327" t="s">
        <v>203</v>
      </c>
      <c r="F629" s="328" t="s">
        <v>167</v>
      </c>
      <c r="G629" s="347" t="s">
        <v>168</v>
      </c>
      <c r="H629" s="7">
        <v>800</v>
      </c>
      <c r="I629" s="7" t="s">
        <v>560</v>
      </c>
      <c r="J629" s="44">
        <v>1.34</v>
      </c>
      <c r="K629" s="65">
        <f t="shared" si="129"/>
        <v>1072</v>
      </c>
      <c r="L629" s="130">
        <f t="shared" si="130"/>
        <v>1.34</v>
      </c>
      <c r="M629" s="130"/>
      <c r="N629" s="73" t="s">
        <v>1040</v>
      </c>
      <c r="O629" s="73" t="s">
        <v>2658</v>
      </c>
      <c r="P629" s="38">
        <v>45322</v>
      </c>
      <c r="Q629" s="39">
        <f t="shared" si="131"/>
        <v>1072</v>
      </c>
      <c r="R629" s="322">
        <f t="shared" si="132"/>
        <v>1179.2</v>
      </c>
      <c r="S629" s="322"/>
      <c r="T629" s="322"/>
      <c r="U629" s="4">
        <v>12</v>
      </c>
      <c r="V629" s="4"/>
      <c r="W629" s="27" t="s">
        <v>3033</v>
      </c>
      <c r="X629" s="27"/>
    </row>
    <row r="630" spans="1:24" ht="69.95" hidden="1" customHeight="1" x14ac:dyDescent="0.25">
      <c r="A630" s="41">
        <v>628</v>
      </c>
      <c r="B630" s="258"/>
      <c r="C630" s="256" t="s">
        <v>2659</v>
      </c>
      <c r="D630" s="259" t="s">
        <v>2661</v>
      </c>
      <c r="E630" s="327" t="s">
        <v>394</v>
      </c>
      <c r="F630" s="328" t="s">
        <v>395</v>
      </c>
      <c r="G630" s="347" t="s">
        <v>396</v>
      </c>
      <c r="H630" s="7">
        <v>4000</v>
      </c>
      <c r="I630" s="7" t="s">
        <v>373</v>
      </c>
      <c r="J630" s="44">
        <v>2.58E-2</v>
      </c>
      <c r="K630" s="65">
        <f t="shared" si="129"/>
        <v>103.2</v>
      </c>
      <c r="L630" s="130">
        <f t="shared" si="130"/>
        <v>2.58E-2</v>
      </c>
      <c r="M630" s="130"/>
      <c r="N630" s="73" t="s">
        <v>1040</v>
      </c>
      <c r="O630" s="73" t="s">
        <v>2660</v>
      </c>
      <c r="P630" s="38">
        <v>45350</v>
      </c>
      <c r="Q630" s="39">
        <f t="shared" si="131"/>
        <v>103.2</v>
      </c>
      <c r="R630" s="322">
        <f t="shared" si="132"/>
        <v>113.52000000000001</v>
      </c>
      <c r="S630" s="322"/>
      <c r="T630" s="322"/>
      <c r="U630" s="4">
        <v>12</v>
      </c>
      <c r="V630" s="4"/>
      <c r="W630" s="27" t="s">
        <v>3033</v>
      </c>
      <c r="X630" s="27"/>
    </row>
    <row r="631" spans="1:24" ht="69.95" hidden="1" customHeight="1" x14ac:dyDescent="0.25">
      <c r="A631" s="41">
        <v>629</v>
      </c>
      <c r="B631" s="258"/>
      <c r="C631" s="256" t="s">
        <v>2662</v>
      </c>
      <c r="D631" s="259" t="s">
        <v>2663</v>
      </c>
      <c r="E631" s="34" t="s">
        <v>1236</v>
      </c>
      <c r="F631" s="35" t="s">
        <v>424</v>
      </c>
      <c r="G631" s="347" t="s">
        <v>1237</v>
      </c>
      <c r="H631" s="7">
        <v>2700</v>
      </c>
      <c r="I631" s="7" t="s">
        <v>560</v>
      </c>
      <c r="J631" s="44">
        <v>0.26</v>
      </c>
      <c r="K631" s="65">
        <f t="shared" si="129"/>
        <v>702</v>
      </c>
      <c r="L631" s="130">
        <f t="shared" si="130"/>
        <v>0.26</v>
      </c>
      <c r="M631" s="130"/>
      <c r="N631" s="73" t="s">
        <v>1040</v>
      </c>
      <c r="O631" s="73" t="s">
        <v>2664</v>
      </c>
      <c r="P631" s="38">
        <v>44957</v>
      </c>
      <c r="Q631" s="39">
        <f t="shared" si="131"/>
        <v>702</v>
      </c>
      <c r="R631" s="322">
        <f t="shared" si="132"/>
        <v>772.2</v>
      </c>
      <c r="S631" s="322"/>
      <c r="T631" s="329" t="s">
        <v>2665</v>
      </c>
      <c r="U631" s="4">
        <v>12</v>
      </c>
      <c r="V631" s="4"/>
      <c r="W631" s="27" t="s">
        <v>3033</v>
      </c>
      <c r="X631" s="27"/>
    </row>
    <row r="632" spans="1:24" ht="69.95" hidden="1" customHeight="1" x14ac:dyDescent="0.25">
      <c r="A632" s="41">
        <v>630</v>
      </c>
      <c r="B632" s="258"/>
      <c r="C632" s="256" t="s">
        <v>2666</v>
      </c>
      <c r="D632" s="259" t="s">
        <v>2331</v>
      </c>
      <c r="E632" s="330" t="s">
        <v>1495</v>
      </c>
      <c r="F632" s="331" t="s">
        <v>1496</v>
      </c>
      <c r="G632" s="312" t="s">
        <v>1497</v>
      </c>
      <c r="H632" s="7">
        <v>260</v>
      </c>
      <c r="I632" s="7" t="s">
        <v>560</v>
      </c>
      <c r="J632" s="44">
        <v>0.19500000000000001</v>
      </c>
      <c r="K632" s="65">
        <f t="shared" si="129"/>
        <v>50.7</v>
      </c>
      <c r="L632" s="130">
        <f t="shared" si="130"/>
        <v>0.19500000000000001</v>
      </c>
      <c r="M632" s="130"/>
      <c r="N632" s="73" t="s">
        <v>1040</v>
      </c>
      <c r="O632" s="73" t="s">
        <v>2667</v>
      </c>
      <c r="P632" s="38">
        <v>44957</v>
      </c>
      <c r="Q632" s="39">
        <f t="shared" si="131"/>
        <v>50.7</v>
      </c>
      <c r="R632" s="322">
        <f t="shared" si="132"/>
        <v>55.77</v>
      </c>
      <c r="S632" s="322"/>
      <c r="T632" s="322"/>
      <c r="U632" s="4">
        <v>12</v>
      </c>
      <c r="V632" s="4"/>
      <c r="W632" s="27" t="s">
        <v>3033</v>
      </c>
      <c r="X632" s="27"/>
    </row>
    <row r="633" spans="1:24" ht="69.95" hidden="1" customHeight="1" x14ac:dyDescent="0.25">
      <c r="A633" s="41">
        <v>631</v>
      </c>
      <c r="B633" s="258"/>
      <c r="C633" s="256" t="s">
        <v>2670</v>
      </c>
      <c r="D633" s="259"/>
      <c r="E633" s="34" t="s">
        <v>1940</v>
      </c>
      <c r="F633" s="334" t="s">
        <v>66</v>
      </c>
      <c r="G633" s="310" t="s">
        <v>68</v>
      </c>
      <c r="H633" s="7">
        <v>250</v>
      </c>
      <c r="I633" s="7" t="s">
        <v>2671</v>
      </c>
      <c r="J633" s="44">
        <v>14.41</v>
      </c>
      <c r="K633" s="65">
        <f t="shared" si="129"/>
        <v>3602.5</v>
      </c>
      <c r="L633" s="130">
        <f t="shared" si="130"/>
        <v>14.41</v>
      </c>
      <c r="M633" s="130"/>
      <c r="N633" s="73" t="s">
        <v>2419</v>
      </c>
      <c r="O633" s="73" t="s">
        <v>2672</v>
      </c>
      <c r="P633" s="38">
        <v>45291</v>
      </c>
      <c r="Q633" s="39">
        <f t="shared" si="131"/>
        <v>3602.5</v>
      </c>
      <c r="R633" s="322">
        <f t="shared" si="132"/>
        <v>3962.75</v>
      </c>
      <c r="S633" s="322"/>
      <c r="T633" s="322" t="s">
        <v>2673</v>
      </c>
      <c r="U633" s="4">
        <v>11</v>
      </c>
      <c r="V633" s="4"/>
      <c r="W633" s="27" t="s">
        <v>3033</v>
      </c>
      <c r="X633" s="27"/>
    </row>
    <row r="634" spans="1:24" ht="69.95" hidden="1" customHeight="1" x14ac:dyDescent="0.25">
      <c r="A634" s="41">
        <v>632</v>
      </c>
      <c r="B634" s="258"/>
      <c r="C634" s="256" t="s">
        <v>2674</v>
      </c>
      <c r="D634" s="259" t="s">
        <v>2676</v>
      </c>
      <c r="E634" s="34" t="s">
        <v>2153</v>
      </c>
      <c r="F634" s="35" t="s">
        <v>773</v>
      </c>
      <c r="G634" s="394" t="s">
        <v>3730</v>
      </c>
      <c r="H634" s="7" t="s">
        <v>2677</v>
      </c>
      <c r="I634" s="7" t="s">
        <v>560</v>
      </c>
      <c r="J634" s="44" t="s">
        <v>2678</v>
      </c>
      <c r="K634" s="65">
        <v>2998.14</v>
      </c>
      <c r="L634" s="130" t="str">
        <f t="shared" si="130"/>
        <v>€ 0,43233
€ 0,92498</v>
      </c>
      <c r="M634" s="130"/>
      <c r="N634" s="73" t="s">
        <v>2419</v>
      </c>
      <c r="O634" s="73" t="s">
        <v>2675</v>
      </c>
      <c r="P634" s="38">
        <v>45291</v>
      </c>
      <c r="Q634" s="39">
        <f t="shared" si="131"/>
        <v>2998.14</v>
      </c>
      <c r="R634" s="322">
        <f t="shared" si="132"/>
        <v>3297.9539999999997</v>
      </c>
      <c r="S634" s="322"/>
      <c r="T634" s="322" t="s">
        <v>2679</v>
      </c>
      <c r="U634" s="4">
        <v>11</v>
      </c>
      <c r="V634" s="4"/>
      <c r="W634" s="27" t="s">
        <v>3033</v>
      </c>
      <c r="X634" s="27"/>
    </row>
    <row r="635" spans="1:24" ht="69.95" hidden="1" customHeight="1" x14ac:dyDescent="0.25">
      <c r="A635" s="41">
        <v>633</v>
      </c>
      <c r="B635" s="258"/>
      <c r="C635" s="256" t="s">
        <v>2680</v>
      </c>
      <c r="D635" s="259" t="s">
        <v>2681</v>
      </c>
      <c r="E635" s="34" t="s">
        <v>1940</v>
      </c>
      <c r="F635" s="337" t="s">
        <v>66</v>
      </c>
      <c r="G635" s="310" t="s">
        <v>68</v>
      </c>
      <c r="H635" s="7">
        <v>320</v>
      </c>
      <c r="I635" s="7" t="s">
        <v>560</v>
      </c>
      <c r="J635" s="44">
        <v>144.53</v>
      </c>
      <c r="K635" s="65">
        <f t="shared" si="129"/>
        <v>46249.599999999999</v>
      </c>
      <c r="L635" s="130">
        <f t="shared" si="130"/>
        <v>144.53</v>
      </c>
      <c r="M635" s="130"/>
      <c r="N635" s="73" t="s">
        <v>2419</v>
      </c>
      <c r="O635" s="73" t="s">
        <v>2682</v>
      </c>
      <c r="P635" s="38">
        <v>45077</v>
      </c>
      <c r="Q635" s="39">
        <f t="shared" si="131"/>
        <v>46249.599999999999</v>
      </c>
      <c r="R635" s="322">
        <f t="shared" si="132"/>
        <v>50874.559999999998</v>
      </c>
      <c r="S635" s="322"/>
      <c r="T635" s="322"/>
      <c r="U635" s="4">
        <v>4</v>
      </c>
      <c r="V635" s="4"/>
      <c r="W635" s="27" t="s">
        <v>3033</v>
      </c>
      <c r="X635" s="27"/>
    </row>
    <row r="636" spans="1:24" ht="69.95" hidden="1" customHeight="1" x14ac:dyDescent="0.25">
      <c r="A636" s="41">
        <v>634</v>
      </c>
      <c r="B636" s="258"/>
      <c r="C636" s="256" t="s">
        <v>2685</v>
      </c>
      <c r="D636" s="259" t="s">
        <v>2683</v>
      </c>
      <c r="E636" s="336" t="s">
        <v>206</v>
      </c>
      <c r="F636" s="337" t="s">
        <v>207</v>
      </c>
      <c r="G636" s="310" t="s">
        <v>208</v>
      </c>
      <c r="H636" s="7">
        <v>750</v>
      </c>
      <c r="I636" s="7" t="s">
        <v>560</v>
      </c>
      <c r="J636" s="44">
        <v>35</v>
      </c>
      <c r="K636" s="65">
        <f t="shared" si="129"/>
        <v>26250</v>
      </c>
      <c r="L636" s="130">
        <f t="shared" si="130"/>
        <v>35</v>
      </c>
      <c r="M636" s="130"/>
      <c r="N636" s="73" t="s">
        <v>2419</v>
      </c>
      <c r="O636" s="73" t="s">
        <v>2686</v>
      </c>
      <c r="P636" s="38">
        <v>45291</v>
      </c>
      <c r="Q636" s="39">
        <f t="shared" si="131"/>
        <v>26250</v>
      </c>
      <c r="R636" s="322">
        <f t="shared" si="132"/>
        <v>28875</v>
      </c>
      <c r="S636" s="322"/>
      <c r="T636" s="322"/>
      <c r="U636" s="4">
        <v>12</v>
      </c>
      <c r="V636" s="4"/>
      <c r="W636" s="27" t="s">
        <v>3033</v>
      </c>
      <c r="X636" s="27"/>
    </row>
    <row r="637" spans="1:24" ht="69.95" hidden="1" customHeight="1" x14ac:dyDescent="0.25">
      <c r="A637" s="41">
        <v>635</v>
      </c>
      <c r="B637" s="258"/>
      <c r="C637" s="256" t="s">
        <v>2684</v>
      </c>
      <c r="D637" s="259" t="s">
        <v>2683</v>
      </c>
      <c r="E637" s="336" t="s">
        <v>206</v>
      </c>
      <c r="F637" s="337" t="s">
        <v>207</v>
      </c>
      <c r="G637" s="310" t="s">
        <v>208</v>
      </c>
      <c r="H637" s="7">
        <v>100</v>
      </c>
      <c r="I637" s="7" t="s">
        <v>560</v>
      </c>
      <c r="J637" s="44">
        <v>45</v>
      </c>
      <c r="K637" s="65">
        <f t="shared" si="129"/>
        <v>4500</v>
      </c>
      <c r="L637" s="130">
        <f t="shared" si="130"/>
        <v>45</v>
      </c>
      <c r="M637" s="130"/>
      <c r="N637" s="73" t="s">
        <v>2419</v>
      </c>
      <c r="O637" s="73" t="s">
        <v>2687</v>
      </c>
      <c r="P637" s="38">
        <v>45291</v>
      </c>
      <c r="Q637" s="39">
        <f t="shared" si="131"/>
        <v>4500</v>
      </c>
      <c r="R637" s="322">
        <f t="shared" si="132"/>
        <v>4950</v>
      </c>
      <c r="S637" s="322"/>
      <c r="T637" s="322"/>
      <c r="U637" s="4">
        <v>12</v>
      </c>
      <c r="V637" s="4"/>
      <c r="W637" s="27" t="s">
        <v>3033</v>
      </c>
      <c r="X637" s="27"/>
    </row>
    <row r="638" spans="1:24" ht="69.95" hidden="1" customHeight="1" x14ac:dyDescent="0.25">
      <c r="A638" s="41">
        <v>636</v>
      </c>
      <c r="B638" s="258"/>
      <c r="C638" s="256" t="s">
        <v>2975</v>
      </c>
      <c r="D638" s="259" t="s">
        <v>2688</v>
      </c>
      <c r="E638" s="336" t="s">
        <v>200</v>
      </c>
      <c r="F638" s="337" t="s">
        <v>199</v>
      </c>
      <c r="G638" s="347" t="s">
        <v>100</v>
      </c>
      <c r="H638" s="7" t="s">
        <v>2689</v>
      </c>
      <c r="I638" s="7" t="s">
        <v>560</v>
      </c>
      <c r="J638" s="44">
        <v>27.498100000000001</v>
      </c>
      <c r="K638" s="65">
        <v>178051</v>
      </c>
      <c r="L638" s="130">
        <f t="shared" si="130"/>
        <v>27.498100000000001</v>
      </c>
      <c r="M638" s="130"/>
      <c r="N638" s="73" t="s">
        <v>2419</v>
      </c>
      <c r="O638" s="369" t="s">
        <v>2690</v>
      </c>
      <c r="P638" s="38">
        <v>45322</v>
      </c>
      <c r="Q638" s="39">
        <f t="shared" si="131"/>
        <v>178051</v>
      </c>
      <c r="R638" s="322">
        <f t="shared" si="132"/>
        <v>195856.1</v>
      </c>
      <c r="S638" s="322"/>
      <c r="T638" s="322"/>
      <c r="U638" s="4">
        <v>5</v>
      </c>
      <c r="V638" s="4"/>
      <c r="W638" s="27" t="s">
        <v>3033</v>
      </c>
      <c r="X638" s="27"/>
    </row>
    <row r="639" spans="1:24" ht="69.95" hidden="1" customHeight="1" x14ac:dyDescent="0.25">
      <c r="A639" s="41">
        <v>637</v>
      </c>
      <c r="B639" s="258"/>
      <c r="C639" s="256" t="s">
        <v>2693</v>
      </c>
      <c r="D639" s="259" t="s">
        <v>2676</v>
      </c>
      <c r="E639" s="336" t="s">
        <v>1449</v>
      </c>
      <c r="F639" s="337" t="s">
        <v>1464</v>
      </c>
      <c r="G639" s="347" t="s">
        <v>1465</v>
      </c>
      <c r="H639" s="7" t="s">
        <v>2691</v>
      </c>
      <c r="I639" s="7" t="s">
        <v>560</v>
      </c>
      <c r="J639" s="44" t="s">
        <v>2692</v>
      </c>
      <c r="K639" s="65">
        <v>12840.039000000001</v>
      </c>
      <c r="L639" s="130" t="str">
        <f t="shared" si="130"/>
        <v>0,60
1,29999
6,20037</v>
      </c>
      <c r="M639" s="130"/>
      <c r="N639" s="73" t="s">
        <v>2419</v>
      </c>
      <c r="O639" s="73" t="s">
        <v>2694</v>
      </c>
      <c r="P639" s="38">
        <v>45138</v>
      </c>
      <c r="Q639" s="39">
        <f t="shared" si="131"/>
        <v>12840.039000000001</v>
      </c>
      <c r="R639" s="322">
        <f t="shared" si="132"/>
        <v>14124.0429</v>
      </c>
      <c r="S639" s="322"/>
      <c r="T639" s="322"/>
      <c r="U639" s="4">
        <v>12</v>
      </c>
      <c r="V639" s="4"/>
      <c r="W639" s="27" t="s">
        <v>3033</v>
      </c>
      <c r="X639" s="27"/>
    </row>
    <row r="640" spans="1:24" ht="69.95" hidden="1" customHeight="1" x14ac:dyDescent="0.25">
      <c r="A640" s="41">
        <v>638</v>
      </c>
      <c r="B640" s="258"/>
      <c r="C640" s="256" t="s">
        <v>2695</v>
      </c>
      <c r="D640" s="259" t="s">
        <v>2696</v>
      </c>
      <c r="E640" s="336" t="s">
        <v>941</v>
      </c>
      <c r="F640" s="337" t="s">
        <v>942</v>
      </c>
      <c r="G640" s="347" t="s">
        <v>943</v>
      </c>
      <c r="H640" s="7">
        <v>40000</v>
      </c>
      <c r="I640" s="7" t="s">
        <v>560</v>
      </c>
      <c r="J640" s="44">
        <v>9.8449999999999996E-2</v>
      </c>
      <c r="K640" s="65">
        <f t="shared" si="129"/>
        <v>3938</v>
      </c>
      <c r="L640" s="130">
        <f t="shared" si="130"/>
        <v>9.8449999999999996E-2</v>
      </c>
      <c r="M640" s="130"/>
      <c r="N640" s="73" t="s">
        <v>2419</v>
      </c>
      <c r="O640" s="73" t="s">
        <v>2697</v>
      </c>
      <c r="P640" s="38">
        <v>45291</v>
      </c>
      <c r="Q640" s="39">
        <f t="shared" si="131"/>
        <v>3938</v>
      </c>
      <c r="R640" s="322">
        <f t="shared" si="132"/>
        <v>4331.8</v>
      </c>
      <c r="S640" s="322"/>
      <c r="T640" s="322"/>
      <c r="U640" s="4">
        <v>12</v>
      </c>
      <c r="V640" s="4"/>
      <c r="W640" s="27" t="s">
        <v>3033</v>
      </c>
      <c r="X640" s="27"/>
    </row>
    <row r="641" spans="1:24" ht="69.95" hidden="1" customHeight="1" x14ac:dyDescent="0.25">
      <c r="A641" s="41">
        <v>639</v>
      </c>
      <c r="B641" s="258"/>
      <c r="C641" s="256" t="s">
        <v>2698</v>
      </c>
      <c r="D641" s="259" t="s">
        <v>2242</v>
      </c>
      <c r="E641" s="34" t="s">
        <v>2699</v>
      </c>
      <c r="F641" s="35" t="s">
        <v>1229</v>
      </c>
      <c r="G641" s="347" t="s">
        <v>2977</v>
      </c>
      <c r="H641" s="7">
        <v>1</v>
      </c>
      <c r="I641" s="7" t="s">
        <v>251</v>
      </c>
      <c r="J641" s="44">
        <v>12.24</v>
      </c>
      <c r="K641" s="65">
        <f t="shared" si="129"/>
        <v>12.24</v>
      </c>
      <c r="L641" s="130">
        <f t="shared" si="130"/>
        <v>12.24</v>
      </c>
      <c r="M641" s="130"/>
      <c r="N641" s="73" t="s">
        <v>2419</v>
      </c>
      <c r="O641" s="73" t="s">
        <v>2700</v>
      </c>
      <c r="P641" s="38" t="s">
        <v>2553</v>
      </c>
      <c r="Q641" s="39">
        <f t="shared" si="131"/>
        <v>12.24</v>
      </c>
      <c r="R641" s="322">
        <f t="shared" si="132"/>
        <v>13.464</v>
      </c>
      <c r="S641" s="322"/>
      <c r="T641" s="322"/>
      <c r="U641" s="4" t="s">
        <v>2553</v>
      </c>
      <c r="V641" s="4"/>
      <c r="W641" s="27" t="s">
        <v>3033</v>
      </c>
      <c r="X641" s="27"/>
    </row>
    <row r="642" spans="1:24" ht="69.95" hidden="1" customHeight="1" x14ac:dyDescent="0.25">
      <c r="A642" s="41">
        <v>640</v>
      </c>
      <c r="B642" s="258"/>
      <c r="C642" s="256" t="s">
        <v>2701</v>
      </c>
      <c r="D642" s="259" t="s">
        <v>1215</v>
      </c>
      <c r="E642" s="34" t="s">
        <v>2702</v>
      </c>
      <c r="F642" s="35" t="s">
        <v>2704</v>
      </c>
      <c r="G642" s="460" t="s">
        <v>2703</v>
      </c>
      <c r="H642" s="7">
        <v>4500</v>
      </c>
      <c r="I642" s="7" t="s">
        <v>560</v>
      </c>
      <c r="J642" s="44">
        <v>3.3790000000000001E-2</v>
      </c>
      <c r="K642" s="65">
        <f t="shared" si="129"/>
        <v>152.05500000000001</v>
      </c>
      <c r="L642" s="130">
        <f t="shared" si="130"/>
        <v>3.3790000000000001E-2</v>
      </c>
      <c r="M642" s="130"/>
      <c r="N642" s="73" t="s">
        <v>2419</v>
      </c>
      <c r="O642" s="73" t="s">
        <v>2705</v>
      </c>
      <c r="P642" s="38">
        <v>45291</v>
      </c>
      <c r="Q642" s="39">
        <f t="shared" si="131"/>
        <v>152.05500000000001</v>
      </c>
      <c r="R642" s="322">
        <f t="shared" si="132"/>
        <v>167.26050000000001</v>
      </c>
      <c r="S642" s="322"/>
      <c r="T642" s="322"/>
      <c r="U642" s="4">
        <v>12</v>
      </c>
      <c r="V642" s="4"/>
      <c r="W642" s="27" t="s">
        <v>3033</v>
      </c>
      <c r="X642" s="27"/>
    </row>
    <row r="643" spans="1:24" ht="105" hidden="1" customHeight="1" x14ac:dyDescent="0.25">
      <c r="A643" s="41">
        <v>641</v>
      </c>
      <c r="B643" s="258"/>
      <c r="C643" s="41" t="s">
        <v>2707</v>
      </c>
      <c r="D643" s="258" t="s">
        <v>2706</v>
      </c>
      <c r="E643" s="41" t="s">
        <v>1389</v>
      </c>
      <c r="F643" s="42" t="s">
        <v>1390</v>
      </c>
      <c r="G643" s="306" t="s">
        <v>1766</v>
      </c>
      <c r="H643" s="43" t="s">
        <v>2708</v>
      </c>
      <c r="I643" s="43" t="s">
        <v>560</v>
      </c>
      <c r="J643" s="44" t="s">
        <v>2709</v>
      </c>
      <c r="K643" s="122">
        <v>5187.6000000000004</v>
      </c>
      <c r="L643" s="393" t="str">
        <f t="shared" si="130"/>
        <v>0,80
0,775
0,775
0,6825</v>
      </c>
      <c r="M643" s="393"/>
      <c r="N643" s="73" t="s">
        <v>2419</v>
      </c>
      <c r="O643" s="73" t="s">
        <v>2710</v>
      </c>
      <c r="P643" s="48">
        <v>45291</v>
      </c>
      <c r="Q643" s="39">
        <f t="shared" si="131"/>
        <v>5187.6000000000004</v>
      </c>
      <c r="R643" s="392">
        <f t="shared" si="132"/>
        <v>5706.3600000000006</v>
      </c>
      <c r="S643" s="322"/>
      <c r="T643" s="10"/>
      <c r="U643" s="124">
        <v>12</v>
      </c>
      <c r="V643" s="124"/>
      <c r="W643" s="27" t="s">
        <v>3729</v>
      </c>
      <c r="X643" s="27"/>
    </row>
    <row r="644" spans="1:24" ht="69.95" hidden="1" customHeight="1" x14ac:dyDescent="0.25">
      <c r="A644" s="348">
        <v>642</v>
      </c>
      <c r="B644" s="359"/>
      <c r="C644" s="455" t="s">
        <v>2711</v>
      </c>
      <c r="D644" s="359"/>
      <c r="E644" s="348" t="s">
        <v>2712</v>
      </c>
      <c r="F644" s="52"/>
      <c r="G644" s="363" t="s">
        <v>2713</v>
      </c>
      <c r="H644" s="51">
        <v>300</v>
      </c>
      <c r="I644" s="51" t="s">
        <v>560</v>
      </c>
      <c r="J644" s="114">
        <v>7.96</v>
      </c>
      <c r="K644" s="115">
        <f t="shared" si="129"/>
        <v>2388</v>
      </c>
      <c r="L644" s="360">
        <f t="shared" si="130"/>
        <v>7.96</v>
      </c>
      <c r="M644" s="360"/>
      <c r="N644" s="116" t="s">
        <v>2419</v>
      </c>
      <c r="O644" s="116" t="s">
        <v>2714</v>
      </c>
      <c r="P644" s="56" t="s">
        <v>2276</v>
      </c>
      <c r="Q644" s="57"/>
      <c r="R644" s="346"/>
      <c r="S644" s="322"/>
      <c r="T644" s="346" t="s">
        <v>2976</v>
      </c>
      <c r="U644" s="118"/>
      <c r="V644" s="118"/>
      <c r="W644" s="27"/>
      <c r="X644" s="120"/>
    </row>
    <row r="645" spans="1:24" ht="69.95" hidden="1" customHeight="1" x14ac:dyDescent="0.25">
      <c r="A645" s="41">
        <v>643</v>
      </c>
      <c r="B645" s="258"/>
      <c r="C645" s="256" t="s">
        <v>3010</v>
      </c>
      <c r="D645" s="258" t="s">
        <v>2178</v>
      </c>
      <c r="E645" s="41" t="s">
        <v>312</v>
      </c>
      <c r="F645" s="42" t="s">
        <v>313</v>
      </c>
      <c r="G645" s="306" t="s">
        <v>2645</v>
      </c>
      <c r="H645" s="51">
        <v>1792</v>
      </c>
      <c r="I645" s="51" t="s">
        <v>560</v>
      </c>
      <c r="J645" s="114">
        <v>17.534289999999999</v>
      </c>
      <c r="K645" s="115">
        <f t="shared" si="129"/>
        <v>31421.447679999997</v>
      </c>
      <c r="L645" s="360">
        <f t="shared" si="130"/>
        <v>17.534289999999999</v>
      </c>
      <c r="M645" s="130"/>
      <c r="N645" s="73" t="s">
        <v>2419</v>
      </c>
      <c r="O645" s="73" t="s">
        <v>2716</v>
      </c>
      <c r="P645" s="48">
        <v>45046</v>
      </c>
      <c r="Q645" s="49">
        <f t="shared" si="131"/>
        <v>31421.447679999997</v>
      </c>
      <c r="R645" s="10">
        <f t="shared" si="132"/>
        <v>34563.592447999996</v>
      </c>
      <c r="S645" s="322"/>
      <c r="T645" s="10"/>
      <c r="U645" s="124">
        <v>5</v>
      </c>
      <c r="V645" s="124"/>
      <c r="W645" s="27" t="s">
        <v>3033</v>
      </c>
      <c r="X645" s="27"/>
    </row>
    <row r="646" spans="1:24" ht="69.95" hidden="1" customHeight="1" x14ac:dyDescent="0.25">
      <c r="A646" s="41">
        <v>644</v>
      </c>
      <c r="B646" s="258"/>
      <c r="C646" s="256" t="s">
        <v>2717</v>
      </c>
      <c r="D646" s="259" t="s">
        <v>2718</v>
      </c>
      <c r="E646" s="34" t="s">
        <v>2719</v>
      </c>
      <c r="F646" s="35" t="s">
        <v>2968</v>
      </c>
      <c r="G646" s="312" t="s">
        <v>2969</v>
      </c>
      <c r="H646" s="7">
        <v>20490</v>
      </c>
      <c r="I646" s="7" t="s">
        <v>560</v>
      </c>
      <c r="J646" s="44">
        <v>0.27004</v>
      </c>
      <c r="K646" s="65">
        <f t="shared" si="129"/>
        <v>5533.1196</v>
      </c>
      <c r="L646" s="130">
        <f t="shared" si="130"/>
        <v>0.27004</v>
      </c>
      <c r="M646" s="130"/>
      <c r="N646" s="73" t="s">
        <v>2419</v>
      </c>
      <c r="O646" s="73" t="s">
        <v>2720</v>
      </c>
      <c r="P646" s="38">
        <v>45291</v>
      </c>
      <c r="Q646" s="39">
        <f t="shared" si="131"/>
        <v>5533.1196</v>
      </c>
      <c r="R646" s="322">
        <f t="shared" si="132"/>
        <v>6086.43156</v>
      </c>
      <c r="S646" s="322"/>
      <c r="T646" s="322"/>
      <c r="U646" s="4">
        <v>12</v>
      </c>
      <c r="V646" s="4"/>
      <c r="W646" s="27" t="s">
        <v>3033</v>
      </c>
      <c r="X646" s="27"/>
    </row>
    <row r="647" spans="1:24" ht="69.95" hidden="1" customHeight="1" x14ac:dyDescent="0.25">
      <c r="A647" s="41">
        <v>645</v>
      </c>
      <c r="B647" s="258"/>
      <c r="C647" s="256" t="s">
        <v>2721</v>
      </c>
      <c r="D647" s="258" t="s">
        <v>2722</v>
      </c>
      <c r="E647" s="59" t="s">
        <v>1258</v>
      </c>
      <c r="F647" s="58" t="s">
        <v>1257</v>
      </c>
      <c r="G647" s="306" t="s">
        <v>1259</v>
      </c>
      <c r="H647" s="51">
        <v>1152</v>
      </c>
      <c r="I647" s="51" t="s">
        <v>560</v>
      </c>
      <c r="J647" s="114">
        <v>11.69</v>
      </c>
      <c r="K647" s="115">
        <f t="shared" si="129"/>
        <v>13466.88</v>
      </c>
      <c r="L647" s="360">
        <f t="shared" si="130"/>
        <v>11.69</v>
      </c>
      <c r="M647" s="130"/>
      <c r="N647" s="73" t="s">
        <v>2419</v>
      </c>
      <c r="O647" s="73" t="s">
        <v>3015</v>
      </c>
      <c r="P647" s="48">
        <v>45077</v>
      </c>
      <c r="Q647" s="49">
        <f t="shared" si="131"/>
        <v>13466.88</v>
      </c>
      <c r="R647" s="10">
        <f t="shared" si="132"/>
        <v>14813.567999999999</v>
      </c>
      <c r="S647" s="322"/>
      <c r="T647" s="10"/>
      <c r="U647" s="124">
        <v>12</v>
      </c>
      <c r="V647" s="118"/>
      <c r="W647" s="27" t="s">
        <v>3033</v>
      </c>
      <c r="X647" s="27"/>
    </row>
    <row r="648" spans="1:24" ht="69.95" hidden="1" customHeight="1" x14ac:dyDescent="0.25">
      <c r="A648" s="41">
        <v>646</v>
      </c>
      <c r="B648" s="258"/>
      <c r="C648" s="256" t="s">
        <v>2723</v>
      </c>
      <c r="D648" s="259" t="s">
        <v>936</v>
      </c>
      <c r="E648" s="336" t="s">
        <v>2225</v>
      </c>
      <c r="F648" s="337" t="s">
        <v>939</v>
      </c>
      <c r="G648" s="347" t="s">
        <v>938</v>
      </c>
      <c r="H648" s="7" t="s">
        <v>2724</v>
      </c>
      <c r="I648" s="7" t="s">
        <v>560</v>
      </c>
      <c r="J648" s="66" t="s">
        <v>2725</v>
      </c>
      <c r="K648" s="65" t="s">
        <v>2726</v>
      </c>
      <c r="L648" s="130" t="str">
        <f t="shared" si="130"/>
        <v>1800
2000</v>
      </c>
      <c r="M648" s="130"/>
      <c r="N648" s="73" t="s">
        <v>2419</v>
      </c>
      <c r="O648" s="73" t="s">
        <v>2978</v>
      </c>
      <c r="P648" s="38">
        <v>45291</v>
      </c>
      <c r="Q648" s="260">
        <v>3841.6</v>
      </c>
      <c r="R648" s="335">
        <v>3929.6</v>
      </c>
      <c r="S648" s="322"/>
      <c r="T648" s="322"/>
      <c r="U648" s="4">
        <v>12</v>
      </c>
      <c r="V648" s="4"/>
      <c r="W648" s="27" t="s">
        <v>3033</v>
      </c>
      <c r="X648" s="27"/>
    </row>
    <row r="649" spans="1:24" ht="69.95" hidden="1" customHeight="1" x14ac:dyDescent="0.25">
      <c r="A649" s="41">
        <v>647</v>
      </c>
      <c r="B649" s="258"/>
      <c r="C649" s="256" t="s">
        <v>3016</v>
      </c>
      <c r="D649" s="259" t="s">
        <v>2727</v>
      </c>
      <c r="E649" s="34" t="s">
        <v>448</v>
      </c>
      <c r="F649" s="337" t="s">
        <v>450</v>
      </c>
      <c r="G649" s="347" t="s">
        <v>449</v>
      </c>
      <c r="H649" s="7">
        <v>180</v>
      </c>
      <c r="I649" s="7" t="s">
        <v>560</v>
      </c>
      <c r="J649" s="44">
        <v>122.3592</v>
      </c>
      <c r="K649" s="65">
        <f t="shared" si="129"/>
        <v>22024.655999999999</v>
      </c>
      <c r="L649" s="130">
        <f t="shared" si="130"/>
        <v>122.3592</v>
      </c>
      <c r="M649" s="130"/>
      <c r="N649" s="73" t="s">
        <v>2254</v>
      </c>
      <c r="O649" s="73" t="s">
        <v>2728</v>
      </c>
      <c r="P649" s="38">
        <v>45291</v>
      </c>
      <c r="Q649" s="39">
        <f t="shared" si="131"/>
        <v>22024.655999999999</v>
      </c>
      <c r="R649" s="322">
        <f t="shared" si="132"/>
        <v>24227.121599999999</v>
      </c>
      <c r="S649" s="322"/>
      <c r="T649" s="322"/>
      <c r="U649" s="4">
        <v>12</v>
      </c>
      <c r="V649" s="4"/>
      <c r="W649" s="27" t="s">
        <v>3033</v>
      </c>
      <c r="X649" s="27"/>
    </row>
    <row r="650" spans="1:24" ht="69.95" hidden="1" customHeight="1" x14ac:dyDescent="0.25">
      <c r="A650" s="41">
        <v>648</v>
      </c>
      <c r="B650" s="258"/>
      <c r="C650" s="256" t="s">
        <v>2729</v>
      </c>
      <c r="D650" s="259" t="s">
        <v>547</v>
      </c>
      <c r="E650" s="34" t="s">
        <v>546</v>
      </c>
      <c r="F650" s="35" t="s">
        <v>556</v>
      </c>
      <c r="G650" s="347" t="s">
        <v>557</v>
      </c>
      <c r="H650" s="7">
        <v>23000</v>
      </c>
      <c r="I650" s="7" t="s">
        <v>560</v>
      </c>
      <c r="J650" s="44">
        <v>7.3639999999999997E-2</v>
      </c>
      <c r="K650" s="65">
        <f t="shared" si="129"/>
        <v>1693.72</v>
      </c>
      <c r="L650" s="130">
        <f t="shared" si="130"/>
        <v>7.3639999999999997E-2</v>
      </c>
      <c r="M650" s="130"/>
      <c r="N650" s="73" t="s">
        <v>2419</v>
      </c>
      <c r="O650" s="73" t="s">
        <v>2730</v>
      </c>
      <c r="P650" s="38">
        <v>45291</v>
      </c>
      <c r="Q650" s="39">
        <f t="shared" si="131"/>
        <v>1693.72</v>
      </c>
      <c r="R650" s="322">
        <f t="shared" si="132"/>
        <v>1863.0920000000001</v>
      </c>
      <c r="S650" s="322"/>
      <c r="T650" s="322"/>
      <c r="U650" s="4">
        <v>12</v>
      </c>
      <c r="V650" s="4"/>
      <c r="W650" s="27" t="s">
        <v>3033</v>
      </c>
      <c r="X650" s="27"/>
    </row>
    <row r="651" spans="1:24" ht="69.95" hidden="1" customHeight="1" x14ac:dyDescent="0.25">
      <c r="A651" s="41">
        <v>649</v>
      </c>
      <c r="B651" s="258"/>
      <c r="C651" s="256" t="s">
        <v>2731</v>
      </c>
      <c r="D651" s="259" t="s">
        <v>2732</v>
      </c>
      <c r="E651" s="336" t="s">
        <v>284</v>
      </c>
      <c r="F651" s="337" t="s">
        <v>285</v>
      </c>
      <c r="G651" s="310" t="s">
        <v>286</v>
      </c>
      <c r="H651" s="7">
        <v>500</v>
      </c>
      <c r="I651" s="7" t="s">
        <v>560</v>
      </c>
      <c r="J651" s="44">
        <v>1.1333</v>
      </c>
      <c r="K651" s="65">
        <f t="shared" si="129"/>
        <v>566.65</v>
      </c>
      <c r="L651" s="130">
        <f t="shared" si="130"/>
        <v>1.1333</v>
      </c>
      <c r="M651" s="130"/>
      <c r="N651" s="73" t="s">
        <v>2419</v>
      </c>
      <c r="O651" s="73" t="s">
        <v>2733</v>
      </c>
      <c r="P651" s="38">
        <v>44985</v>
      </c>
      <c r="Q651" s="39">
        <f t="shared" si="131"/>
        <v>566.65</v>
      </c>
      <c r="R651" s="322">
        <f t="shared" si="132"/>
        <v>623.31499999999994</v>
      </c>
      <c r="S651" s="322"/>
      <c r="T651" s="322"/>
      <c r="U651" s="4">
        <v>12</v>
      </c>
      <c r="V651" s="4"/>
      <c r="W651" s="27" t="s">
        <v>3033</v>
      </c>
      <c r="X651" s="27"/>
    </row>
    <row r="652" spans="1:24" ht="69.95" hidden="1" customHeight="1" x14ac:dyDescent="0.25">
      <c r="A652" s="41">
        <v>650</v>
      </c>
      <c r="B652" s="258"/>
      <c r="C652" s="256" t="s">
        <v>2734</v>
      </c>
      <c r="D652" s="259" t="s">
        <v>2735</v>
      </c>
      <c r="E652" s="34" t="s">
        <v>2736</v>
      </c>
      <c r="F652" s="35" t="s">
        <v>2743</v>
      </c>
      <c r="G652" s="347" t="s">
        <v>2742</v>
      </c>
      <c r="H652" s="7">
        <v>9000</v>
      </c>
      <c r="I652" s="7" t="s">
        <v>560</v>
      </c>
      <c r="J652" s="44">
        <v>0.19772999999999999</v>
      </c>
      <c r="K652" s="65">
        <f t="shared" si="129"/>
        <v>1779.57</v>
      </c>
      <c r="L652" s="130">
        <f t="shared" si="130"/>
        <v>0.19772999999999999</v>
      </c>
      <c r="M652" s="130"/>
      <c r="N652" s="73" t="s">
        <v>2419</v>
      </c>
      <c r="O652" s="73" t="s">
        <v>2737</v>
      </c>
      <c r="P652" s="38">
        <v>45291</v>
      </c>
      <c r="Q652" s="39">
        <f t="shared" si="131"/>
        <v>1779.57</v>
      </c>
      <c r="R652" s="322">
        <f t="shared" si="132"/>
        <v>1957.527</v>
      </c>
      <c r="S652" s="322"/>
      <c r="T652" s="322"/>
      <c r="U652" s="4">
        <v>12</v>
      </c>
      <c r="V652" s="4"/>
      <c r="W652" s="27" t="s">
        <v>3033</v>
      </c>
      <c r="X652" s="27"/>
    </row>
    <row r="653" spans="1:24" ht="69.95" hidden="1" customHeight="1" x14ac:dyDescent="0.25">
      <c r="A653" s="41">
        <v>651</v>
      </c>
      <c r="B653" s="258"/>
      <c r="C653" s="256" t="s">
        <v>2738</v>
      </c>
      <c r="D653" s="259" t="s">
        <v>2739</v>
      </c>
      <c r="E653" s="34" t="s">
        <v>2740</v>
      </c>
      <c r="F653" s="35" t="s">
        <v>2979</v>
      </c>
      <c r="G653" s="347" t="s">
        <v>2741</v>
      </c>
      <c r="H653" s="7">
        <v>300</v>
      </c>
      <c r="I653" s="7" t="s">
        <v>560</v>
      </c>
      <c r="J653" s="44">
        <v>68.2</v>
      </c>
      <c r="K653" s="65">
        <f t="shared" si="129"/>
        <v>20460</v>
      </c>
      <c r="L653" s="130">
        <f t="shared" si="130"/>
        <v>68.2</v>
      </c>
      <c r="M653" s="130"/>
      <c r="N653" s="73" t="s">
        <v>2419</v>
      </c>
      <c r="O653" s="73" t="s">
        <v>2744</v>
      </c>
      <c r="P653" s="38">
        <v>45077</v>
      </c>
      <c r="Q653" s="39">
        <f t="shared" si="131"/>
        <v>20460</v>
      </c>
      <c r="R653" s="322">
        <f t="shared" si="132"/>
        <v>22506</v>
      </c>
      <c r="S653" s="322"/>
      <c r="T653" s="322"/>
      <c r="U653" s="4">
        <v>4</v>
      </c>
      <c r="V653" s="4"/>
      <c r="W653" s="27" t="s">
        <v>3033</v>
      </c>
      <c r="X653" s="27"/>
    </row>
    <row r="654" spans="1:24" ht="69.95" hidden="1" customHeight="1" x14ac:dyDescent="0.25">
      <c r="A654" s="41">
        <v>652</v>
      </c>
      <c r="B654" s="258"/>
      <c r="C654" s="256" t="s">
        <v>2745</v>
      </c>
      <c r="D654" s="259" t="s">
        <v>1499</v>
      </c>
      <c r="E654" s="34" t="s">
        <v>2702</v>
      </c>
      <c r="F654" s="35" t="s">
        <v>2704</v>
      </c>
      <c r="G654" s="347" t="s">
        <v>2703</v>
      </c>
      <c r="H654" s="7">
        <v>1200</v>
      </c>
      <c r="I654" s="7" t="s">
        <v>560</v>
      </c>
      <c r="J654" s="44">
        <v>3.5</v>
      </c>
      <c r="K654" s="65">
        <f t="shared" si="129"/>
        <v>4200</v>
      </c>
      <c r="L654" s="130">
        <f t="shared" si="130"/>
        <v>3.5</v>
      </c>
      <c r="M654" s="130"/>
      <c r="N654" s="73" t="s">
        <v>2419</v>
      </c>
      <c r="O654" s="73" t="s">
        <v>2746</v>
      </c>
      <c r="P654" s="38">
        <v>45291</v>
      </c>
      <c r="Q654" s="39">
        <f t="shared" si="131"/>
        <v>4200</v>
      </c>
      <c r="R654" s="322">
        <f t="shared" si="132"/>
        <v>4620</v>
      </c>
      <c r="S654" s="322"/>
      <c r="T654" s="322"/>
      <c r="U654" s="4">
        <v>12</v>
      </c>
      <c r="V654" s="4"/>
      <c r="W654" s="27" t="s">
        <v>3033</v>
      </c>
      <c r="X654" s="27"/>
    </row>
    <row r="655" spans="1:24" ht="69.95" hidden="1" customHeight="1" x14ac:dyDescent="0.25">
      <c r="A655" s="41">
        <v>653</v>
      </c>
      <c r="B655" s="258"/>
      <c r="C655" s="256" t="s">
        <v>2747</v>
      </c>
      <c r="D655" s="259" t="s">
        <v>2748</v>
      </c>
      <c r="E655" s="34" t="s">
        <v>176</v>
      </c>
      <c r="F655" s="35" t="s">
        <v>177</v>
      </c>
      <c r="G655" s="347" t="s">
        <v>178</v>
      </c>
      <c r="H655" s="7" t="s">
        <v>2749</v>
      </c>
      <c r="I655" s="7" t="s">
        <v>560</v>
      </c>
      <c r="J655" s="44" t="s">
        <v>2750</v>
      </c>
      <c r="K655" s="65">
        <v>340.9</v>
      </c>
      <c r="L655" s="130" t="str">
        <f t="shared" si="130"/>
        <v>0,12175
0,121775</v>
      </c>
      <c r="M655" s="130"/>
      <c r="N655" s="73" t="s">
        <v>2419</v>
      </c>
      <c r="O655" s="73" t="s">
        <v>2751</v>
      </c>
      <c r="P655" s="38">
        <v>45291</v>
      </c>
      <c r="Q655" s="39">
        <f t="shared" si="131"/>
        <v>340.9</v>
      </c>
      <c r="R655" s="322">
        <f t="shared" si="132"/>
        <v>374.98999999999995</v>
      </c>
      <c r="S655" s="322"/>
      <c r="T655" s="322"/>
      <c r="U655" s="4">
        <v>12</v>
      </c>
      <c r="V655" s="4"/>
      <c r="W655" s="27" t="s">
        <v>3033</v>
      </c>
      <c r="X655" s="27"/>
    </row>
    <row r="656" spans="1:24" ht="69.95" hidden="1" customHeight="1" x14ac:dyDescent="0.25">
      <c r="A656" s="41">
        <v>654</v>
      </c>
      <c r="B656" s="258"/>
      <c r="C656" s="256" t="s">
        <v>2752</v>
      </c>
      <c r="D656" s="259" t="s">
        <v>2753</v>
      </c>
      <c r="E656" s="34" t="s">
        <v>2754</v>
      </c>
      <c r="F656" s="35" t="s">
        <v>2469</v>
      </c>
      <c r="G656" s="347" t="s">
        <v>2755</v>
      </c>
      <c r="H656" s="7">
        <v>3000</v>
      </c>
      <c r="I656" s="7" t="s">
        <v>560</v>
      </c>
      <c r="J656" s="44">
        <v>4.18</v>
      </c>
      <c r="K656" s="65">
        <f t="shared" si="129"/>
        <v>12540</v>
      </c>
      <c r="L656" s="130">
        <f t="shared" si="130"/>
        <v>4.18</v>
      </c>
      <c r="M656" s="130"/>
      <c r="N656" s="73" t="s">
        <v>2419</v>
      </c>
      <c r="O656" s="73" t="s">
        <v>2756</v>
      </c>
      <c r="P656" s="38">
        <v>45291</v>
      </c>
      <c r="Q656" s="39">
        <f t="shared" si="131"/>
        <v>12540</v>
      </c>
      <c r="R656" s="322">
        <f t="shared" si="132"/>
        <v>13794</v>
      </c>
      <c r="S656" s="322"/>
      <c r="T656" s="322"/>
      <c r="U656" s="4">
        <v>12</v>
      </c>
      <c r="V656" s="4"/>
      <c r="W656" s="27" t="s">
        <v>3033</v>
      </c>
      <c r="X656" s="27"/>
    </row>
    <row r="657" spans="1:24" ht="69.95" hidden="1" customHeight="1" x14ac:dyDescent="0.25">
      <c r="A657" s="41">
        <v>655</v>
      </c>
      <c r="B657" s="258"/>
      <c r="C657" s="256" t="s">
        <v>2757</v>
      </c>
      <c r="D657" s="259" t="s">
        <v>2758</v>
      </c>
      <c r="E657" s="338" t="s">
        <v>370</v>
      </c>
      <c r="F657" s="339" t="str">
        <f t="shared" ref="F657:G657" si="133">F555</f>
        <v>02457060032</v>
      </c>
      <c r="G657" s="347" t="str">
        <f t="shared" si="133"/>
        <v>ottopharma@legalmail.it</v>
      </c>
      <c r="H657" s="7">
        <v>1400</v>
      </c>
      <c r="I657" s="7" t="s">
        <v>560</v>
      </c>
      <c r="J657" s="44">
        <v>0.70135999999999998</v>
      </c>
      <c r="K657" s="65">
        <f t="shared" si="129"/>
        <v>981.904</v>
      </c>
      <c r="L657" s="130">
        <f t="shared" si="130"/>
        <v>0.70135999999999998</v>
      </c>
      <c r="M657" s="130"/>
      <c r="N657" s="73" t="s">
        <v>2419</v>
      </c>
      <c r="O657" s="73" t="s">
        <v>2759</v>
      </c>
      <c r="P657" s="38">
        <v>45291</v>
      </c>
      <c r="Q657" s="39">
        <f t="shared" si="131"/>
        <v>981.904</v>
      </c>
      <c r="R657" s="322">
        <f t="shared" si="132"/>
        <v>1080.0944</v>
      </c>
      <c r="S657" s="322"/>
      <c r="T657" s="322"/>
      <c r="U657" s="4">
        <v>12</v>
      </c>
      <c r="V657" s="4"/>
      <c r="W657" s="27" t="s">
        <v>3033</v>
      </c>
      <c r="X657" s="27"/>
    </row>
    <row r="658" spans="1:24" ht="69.95" hidden="1" customHeight="1" x14ac:dyDescent="0.25">
      <c r="A658" s="41">
        <v>656</v>
      </c>
      <c r="B658" s="258"/>
      <c r="C658" s="256" t="s">
        <v>2760</v>
      </c>
      <c r="D658" s="259" t="s">
        <v>2761</v>
      </c>
      <c r="E658" s="338" t="s">
        <v>203</v>
      </c>
      <c r="F658" s="339" t="s">
        <v>167</v>
      </c>
      <c r="G658" s="347" t="s">
        <v>168</v>
      </c>
      <c r="H658" s="7">
        <v>15000</v>
      </c>
      <c r="I658" s="7" t="s">
        <v>560</v>
      </c>
      <c r="J658" s="44">
        <v>1.558E-2</v>
      </c>
      <c r="K658" s="65">
        <f t="shared" ref="K658:K721" si="134">H658*J658</f>
        <v>233.7</v>
      </c>
      <c r="L658" s="130">
        <f t="shared" ref="L658:L721" si="135">J658</f>
        <v>1.558E-2</v>
      </c>
      <c r="M658" s="130"/>
      <c r="N658" s="73" t="s">
        <v>2419</v>
      </c>
      <c r="O658" s="73" t="s">
        <v>2762</v>
      </c>
      <c r="P658" s="38">
        <v>45291</v>
      </c>
      <c r="Q658" s="39">
        <f t="shared" ref="Q658:Q721" si="136">K658</f>
        <v>233.7</v>
      </c>
      <c r="R658" s="322">
        <f t="shared" ref="R658:R721" si="137">(Q658*0.1)+Q658</f>
        <v>257.07</v>
      </c>
      <c r="S658" s="322"/>
      <c r="T658" s="322"/>
      <c r="U658" s="4">
        <v>12</v>
      </c>
      <c r="V658" s="4"/>
      <c r="W658" s="27" t="s">
        <v>3033</v>
      </c>
      <c r="X658" s="27"/>
    </row>
    <row r="659" spans="1:24" ht="69.95" hidden="1" customHeight="1" x14ac:dyDescent="0.25">
      <c r="A659" s="41">
        <v>657</v>
      </c>
      <c r="B659" s="258"/>
      <c r="C659" s="256" t="s">
        <v>2763</v>
      </c>
      <c r="D659" s="259" t="s">
        <v>2764</v>
      </c>
      <c r="E659" s="338" t="s">
        <v>1441</v>
      </c>
      <c r="F659" s="339" t="s">
        <v>1442</v>
      </c>
      <c r="G659" s="347" t="s">
        <v>1443</v>
      </c>
      <c r="H659" s="7">
        <v>30</v>
      </c>
      <c r="I659" s="7" t="s">
        <v>560</v>
      </c>
      <c r="J659" s="44">
        <v>206.274</v>
      </c>
      <c r="K659" s="65">
        <f t="shared" si="134"/>
        <v>6188.22</v>
      </c>
      <c r="L659" s="130">
        <f t="shared" si="135"/>
        <v>206.274</v>
      </c>
      <c r="M659" s="130"/>
      <c r="N659" s="73" t="s">
        <v>2419</v>
      </c>
      <c r="O659" s="73" t="s">
        <v>2765</v>
      </c>
      <c r="P659" s="38">
        <v>45322</v>
      </c>
      <c r="Q659" s="39">
        <f t="shared" si="136"/>
        <v>6188.22</v>
      </c>
      <c r="R659" s="322">
        <f t="shared" si="137"/>
        <v>6807.0420000000004</v>
      </c>
      <c r="S659" s="322"/>
      <c r="T659" s="322"/>
      <c r="U659" s="4">
        <v>12</v>
      </c>
      <c r="V659" s="4"/>
      <c r="W659" s="27" t="s">
        <v>3033</v>
      </c>
      <c r="X659" s="27"/>
    </row>
    <row r="660" spans="1:24" ht="69.95" hidden="1" customHeight="1" x14ac:dyDescent="0.25">
      <c r="A660" s="41">
        <v>658</v>
      </c>
      <c r="B660" s="258"/>
      <c r="C660" s="256" t="s">
        <v>2766</v>
      </c>
      <c r="D660" s="259" t="s">
        <v>2767</v>
      </c>
      <c r="E660" s="34" t="s">
        <v>821</v>
      </c>
      <c r="F660" s="339" t="s">
        <v>72</v>
      </c>
      <c r="G660" s="347" t="s">
        <v>73</v>
      </c>
      <c r="H660" s="7">
        <v>6000</v>
      </c>
      <c r="I660" s="7" t="s">
        <v>560</v>
      </c>
      <c r="J660" s="44">
        <v>4.4999999999999998E-2</v>
      </c>
      <c r="K660" s="65">
        <f t="shared" si="134"/>
        <v>270</v>
      </c>
      <c r="L660" s="130">
        <f t="shared" si="135"/>
        <v>4.4999999999999998E-2</v>
      </c>
      <c r="M660" s="130"/>
      <c r="N660" s="73" t="s">
        <v>2419</v>
      </c>
      <c r="O660" s="73" t="s">
        <v>2768</v>
      </c>
      <c r="P660" s="38">
        <v>45291</v>
      </c>
      <c r="Q660" s="39">
        <f t="shared" si="136"/>
        <v>270</v>
      </c>
      <c r="R660" s="322">
        <f t="shared" si="137"/>
        <v>297</v>
      </c>
      <c r="S660" s="322"/>
      <c r="T660" s="322"/>
      <c r="U660" s="4">
        <v>12</v>
      </c>
      <c r="V660" s="4"/>
      <c r="W660" s="27" t="s">
        <v>3033</v>
      </c>
      <c r="X660" s="27"/>
    </row>
    <row r="661" spans="1:24" ht="69.95" hidden="1" customHeight="1" x14ac:dyDescent="0.25">
      <c r="A661" s="41">
        <v>659</v>
      </c>
      <c r="B661" s="258"/>
      <c r="C661" s="256" t="s">
        <v>2769</v>
      </c>
      <c r="D661" s="259" t="s">
        <v>1218</v>
      </c>
      <c r="E661" s="34" t="s">
        <v>1244</v>
      </c>
      <c r="F661" s="339" t="s">
        <v>1245</v>
      </c>
      <c r="G661" s="310" t="s">
        <v>1246</v>
      </c>
      <c r="H661" s="7">
        <v>30</v>
      </c>
      <c r="I661" s="7" t="s">
        <v>560</v>
      </c>
      <c r="J661" s="44">
        <v>1423.4</v>
      </c>
      <c r="K661" s="65">
        <f t="shared" si="134"/>
        <v>42702</v>
      </c>
      <c r="L661" s="130">
        <f t="shared" si="135"/>
        <v>1423.4</v>
      </c>
      <c r="M661" s="130"/>
      <c r="N661" s="73" t="s">
        <v>2419</v>
      </c>
      <c r="O661" s="369" t="s">
        <v>2770</v>
      </c>
      <c r="P661" s="38">
        <v>45350</v>
      </c>
      <c r="Q661" s="39">
        <f t="shared" si="136"/>
        <v>42702</v>
      </c>
      <c r="R661" s="322">
        <f t="shared" si="137"/>
        <v>46972.2</v>
      </c>
      <c r="S661" s="322"/>
      <c r="T661" s="322"/>
      <c r="U661" s="4">
        <v>12</v>
      </c>
      <c r="V661" s="4"/>
      <c r="W661" s="27" t="s">
        <v>3033</v>
      </c>
      <c r="X661" s="27"/>
    </row>
    <row r="662" spans="1:24" ht="69.95" hidden="1" customHeight="1" x14ac:dyDescent="0.25">
      <c r="A662" s="41">
        <v>660</v>
      </c>
      <c r="B662" s="258"/>
      <c r="C662" s="256" t="s">
        <v>2771</v>
      </c>
      <c r="D662" s="259" t="s">
        <v>2772</v>
      </c>
      <c r="E662" s="338" t="s">
        <v>1324</v>
      </c>
      <c r="F662" s="339" t="s">
        <v>1325</v>
      </c>
      <c r="G662" s="347" t="s">
        <v>1326</v>
      </c>
      <c r="H662" s="7">
        <v>9120</v>
      </c>
      <c r="I662" s="7" t="s">
        <v>560</v>
      </c>
      <c r="J662" s="44">
        <v>7.5</v>
      </c>
      <c r="K662" s="65">
        <f t="shared" si="134"/>
        <v>68400</v>
      </c>
      <c r="L662" s="130">
        <f t="shared" si="135"/>
        <v>7.5</v>
      </c>
      <c r="M662" s="130"/>
      <c r="N662" s="73" t="s">
        <v>2419</v>
      </c>
      <c r="O662" s="369" t="s">
        <v>2773</v>
      </c>
      <c r="P662" s="38">
        <v>45838</v>
      </c>
      <c r="Q662" s="39">
        <f t="shared" si="136"/>
        <v>68400</v>
      </c>
      <c r="R662" s="322">
        <f t="shared" si="137"/>
        <v>75240</v>
      </c>
      <c r="S662" s="322"/>
      <c r="T662" s="322"/>
      <c r="U662" s="4">
        <v>12</v>
      </c>
      <c r="V662" s="4"/>
      <c r="W662" s="27" t="s">
        <v>3033</v>
      </c>
      <c r="X662" s="27"/>
    </row>
    <row r="663" spans="1:24" ht="69.95" hidden="1" customHeight="1" x14ac:dyDescent="0.25">
      <c r="A663" s="41">
        <v>661</v>
      </c>
      <c r="B663" s="258"/>
      <c r="C663" s="256" t="s">
        <v>2774</v>
      </c>
      <c r="D663" s="259" t="s">
        <v>2775</v>
      </c>
      <c r="E663" s="338" t="s">
        <v>203</v>
      </c>
      <c r="F663" s="339" t="s">
        <v>167</v>
      </c>
      <c r="G663" s="347" t="s">
        <v>168</v>
      </c>
      <c r="H663" s="7">
        <v>10000</v>
      </c>
      <c r="I663" s="7" t="s">
        <v>560</v>
      </c>
      <c r="J663" s="44">
        <v>4.4999999999999998E-2</v>
      </c>
      <c r="K663" s="65">
        <f t="shared" si="134"/>
        <v>450</v>
      </c>
      <c r="L663" s="130">
        <f t="shared" si="135"/>
        <v>4.4999999999999998E-2</v>
      </c>
      <c r="M663" s="130"/>
      <c r="N663" s="73" t="s">
        <v>2419</v>
      </c>
      <c r="O663" s="73" t="s">
        <v>2776</v>
      </c>
      <c r="P663" s="38">
        <v>45077</v>
      </c>
      <c r="Q663" s="39">
        <f t="shared" si="136"/>
        <v>450</v>
      </c>
      <c r="R663" s="322">
        <f t="shared" si="137"/>
        <v>495</v>
      </c>
      <c r="S663" s="322"/>
      <c r="T663" s="322"/>
      <c r="U663" s="4">
        <v>12</v>
      </c>
      <c r="V663" s="4"/>
      <c r="W663" s="27" t="s">
        <v>3033</v>
      </c>
      <c r="X663" s="27"/>
    </row>
    <row r="664" spans="1:24" ht="69.95" hidden="1" customHeight="1" x14ac:dyDescent="0.25">
      <c r="A664" s="41">
        <v>662</v>
      </c>
      <c r="B664" s="258"/>
      <c r="C664" s="256" t="s">
        <v>2777</v>
      </c>
      <c r="D664" s="259" t="s">
        <v>2778</v>
      </c>
      <c r="E664" s="34" t="s">
        <v>2779</v>
      </c>
      <c r="F664" s="35" t="s">
        <v>3017</v>
      </c>
      <c r="G664" s="312" t="s">
        <v>3018</v>
      </c>
      <c r="H664" s="7">
        <v>4000</v>
      </c>
      <c r="I664" s="7" t="s">
        <v>560</v>
      </c>
      <c r="J664" s="44">
        <v>0.4</v>
      </c>
      <c r="K664" s="65">
        <f t="shared" si="134"/>
        <v>1600</v>
      </c>
      <c r="L664" s="130">
        <f t="shared" si="135"/>
        <v>0.4</v>
      </c>
      <c r="M664" s="130"/>
      <c r="N664" s="73" t="s">
        <v>2419</v>
      </c>
      <c r="O664" s="73" t="s">
        <v>2780</v>
      </c>
      <c r="P664" s="38">
        <v>45350</v>
      </c>
      <c r="Q664" s="39">
        <f t="shared" si="136"/>
        <v>1600</v>
      </c>
      <c r="R664" s="322">
        <f t="shared" si="137"/>
        <v>1760</v>
      </c>
      <c r="S664" s="322"/>
      <c r="T664" s="322"/>
      <c r="U664" s="4">
        <v>12</v>
      </c>
      <c r="V664" s="4"/>
      <c r="W664" s="27" t="s">
        <v>3033</v>
      </c>
      <c r="X664" s="27"/>
    </row>
    <row r="665" spans="1:24" ht="69.95" hidden="1" customHeight="1" x14ac:dyDescent="0.25">
      <c r="A665" s="41">
        <v>663</v>
      </c>
      <c r="B665" s="258"/>
      <c r="C665" s="256" t="s">
        <v>2781</v>
      </c>
      <c r="D665" s="259" t="s">
        <v>2782</v>
      </c>
      <c r="E665" s="338" t="s">
        <v>1330</v>
      </c>
      <c r="F665" s="339" t="s">
        <v>288</v>
      </c>
      <c r="G665" s="347" t="s">
        <v>289</v>
      </c>
      <c r="H665" s="7" t="s">
        <v>2783</v>
      </c>
      <c r="I665" s="7" t="s">
        <v>560</v>
      </c>
      <c r="J665" s="44" t="s">
        <v>2784</v>
      </c>
      <c r="K665" s="65">
        <v>707</v>
      </c>
      <c r="L665" s="130" t="str">
        <f t="shared" si="135"/>
        <v>1,8133
18</v>
      </c>
      <c r="M665" s="130"/>
      <c r="N665" s="73" t="s">
        <v>2419</v>
      </c>
      <c r="O665" s="73" t="s">
        <v>2785</v>
      </c>
      <c r="P665" s="38">
        <v>45291</v>
      </c>
      <c r="Q665" s="39">
        <f t="shared" si="136"/>
        <v>707</v>
      </c>
      <c r="R665" s="322">
        <f t="shared" si="137"/>
        <v>777.7</v>
      </c>
      <c r="S665" s="322"/>
      <c r="T665" s="322"/>
      <c r="U665" s="4">
        <v>12</v>
      </c>
      <c r="V665" s="4"/>
      <c r="W665" s="27" t="s">
        <v>3033</v>
      </c>
      <c r="X665" s="27"/>
    </row>
    <row r="666" spans="1:24" ht="69.95" hidden="1" customHeight="1" x14ac:dyDescent="0.25">
      <c r="A666" s="41">
        <v>664</v>
      </c>
      <c r="B666" s="258"/>
      <c r="C666" s="256" t="s">
        <v>2786</v>
      </c>
      <c r="D666" s="259" t="s">
        <v>2787</v>
      </c>
      <c r="E666" s="34" t="s">
        <v>2788</v>
      </c>
      <c r="F666" s="35" t="s">
        <v>3019</v>
      </c>
      <c r="G666" s="347" t="s">
        <v>3020</v>
      </c>
      <c r="H666" s="7">
        <v>50</v>
      </c>
      <c r="I666" s="7" t="s">
        <v>560</v>
      </c>
      <c r="J666" s="44">
        <v>18.096</v>
      </c>
      <c r="K666" s="65">
        <f t="shared" si="134"/>
        <v>904.8</v>
      </c>
      <c r="L666" s="130">
        <f t="shared" si="135"/>
        <v>18.096</v>
      </c>
      <c r="M666" s="130"/>
      <c r="N666" s="73" t="s">
        <v>2419</v>
      </c>
      <c r="O666" s="73" t="s">
        <v>2789</v>
      </c>
      <c r="P666" s="38" t="s">
        <v>2980</v>
      </c>
      <c r="Q666" s="39">
        <f t="shared" si="136"/>
        <v>904.8</v>
      </c>
      <c r="R666" s="322">
        <f t="shared" si="137"/>
        <v>995.28</v>
      </c>
      <c r="S666" s="322"/>
      <c r="T666" s="322"/>
      <c r="U666" s="4" t="s">
        <v>1633</v>
      </c>
      <c r="V666" s="4"/>
      <c r="W666" s="27" t="s">
        <v>3033</v>
      </c>
      <c r="X666" s="27"/>
    </row>
    <row r="667" spans="1:24" ht="69.95" hidden="1" customHeight="1" x14ac:dyDescent="0.25">
      <c r="A667" s="41">
        <v>665</v>
      </c>
      <c r="B667" s="258"/>
      <c r="C667" s="256" t="s">
        <v>2790</v>
      </c>
      <c r="D667" s="259" t="s">
        <v>2791</v>
      </c>
      <c r="E667" s="338" t="s">
        <v>16</v>
      </c>
      <c r="F667" s="339" t="s">
        <v>80</v>
      </c>
      <c r="G667" s="347" t="s">
        <v>81</v>
      </c>
      <c r="H667" s="7">
        <v>9000</v>
      </c>
      <c r="I667" s="7" t="s">
        <v>560</v>
      </c>
      <c r="J667" s="44">
        <v>5.65</v>
      </c>
      <c r="K667" s="65">
        <f t="shared" si="134"/>
        <v>50850</v>
      </c>
      <c r="L667" s="130">
        <f t="shared" si="135"/>
        <v>5.65</v>
      </c>
      <c r="M667" s="130"/>
      <c r="N667" s="73" t="s">
        <v>2419</v>
      </c>
      <c r="O667" s="369" t="s">
        <v>2792</v>
      </c>
      <c r="P667" s="38">
        <v>45077</v>
      </c>
      <c r="Q667" s="39">
        <f t="shared" si="136"/>
        <v>50850</v>
      </c>
      <c r="R667" s="322">
        <f t="shared" si="137"/>
        <v>55935</v>
      </c>
      <c r="S667" s="322"/>
      <c r="T667" s="322"/>
      <c r="U667" s="4">
        <v>5</v>
      </c>
      <c r="V667" s="4"/>
      <c r="W667" s="27" t="s">
        <v>3033</v>
      </c>
      <c r="X667" s="27"/>
    </row>
    <row r="668" spans="1:24" ht="69.95" hidden="1" customHeight="1" x14ac:dyDescent="0.25">
      <c r="A668" s="41">
        <v>666</v>
      </c>
      <c r="B668" s="258"/>
      <c r="C668" s="256" t="s">
        <v>2793</v>
      </c>
      <c r="D668" s="259" t="s">
        <v>2772</v>
      </c>
      <c r="E668" s="34" t="s">
        <v>340</v>
      </c>
      <c r="F668" s="339" t="s">
        <v>339</v>
      </c>
      <c r="G668" s="347" t="s">
        <v>338</v>
      </c>
      <c r="H668" s="7" t="s">
        <v>2794</v>
      </c>
      <c r="I668" s="7" t="s">
        <v>560</v>
      </c>
      <c r="J668" s="44" t="s">
        <v>2795</v>
      </c>
      <c r="K668" s="65">
        <v>17863.68</v>
      </c>
      <c r="L668" s="130" t="str">
        <f t="shared" si="135"/>
        <v>0,4697
5,40909</v>
      </c>
      <c r="M668" s="130"/>
      <c r="N668" s="73" t="s">
        <v>2419</v>
      </c>
      <c r="O668" s="73" t="s">
        <v>2796</v>
      </c>
      <c r="P668" s="38">
        <v>45322</v>
      </c>
      <c r="Q668" s="39">
        <f t="shared" si="136"/>
        <v>17863.68</v>
      </c>
      <c r="R668" s="322">
        <f t="shared" si="137"/>
        <v>19650.047999999999</v>
      </c>
      <c r="S668" s="322"/>
      <c r="T668" s="322"/>
      <c r="U668" s="4">
        <v>12</v>
      </c>
      <c r="V668" s="4"/>
      <c r="W668" s="27" t="s">
        <v>3033</v>
      </c>
      <c r="X668" s="27"/>
    </row>
    <row r="669" spans="1:24" ht="69.95" hidden="1" customHeight="1" x14ac:dyDescent="0.25">
      <c r="A669" s="41">
        <v>667</v>
      </c>
      <c r="B669" s="258"/>
      <c r="C669" s="256" t="s">
        <v>2797</v>
      </c>
      <c r="D669" s="259" t="s">
        <v>1605</v>
      </c>
      <c r="E669" s="34" t="s">
        <v>340</v>
      </c>
      <c r="F669" s="339" t="s">
        <v>339</v>
      </c>
      <c r="G669" s="347" t="s">
        <v>338</v>
      </c>
      <c r="H669" s="7">
        <v>1000</v>
      </c>
      <c r="I669" s="7" t="s">
        <v>560</v>
      </c>
      <c r="J669" s="44">
        <v>0.20455000000000001</v>
      </c>
      <c r="K669" s="65">
        <f t="shared" si="134"/>
        <v>204.55</v>
      </c>
      <c r="L669" s="130">
        <f t="shared" si="135"/>
        <v>0.20455000000000001</v>
      </c>
      <c r="M669" s="130"/>
      <c r="N669" s="73" t="s">
        <v>2419</v>
      </c>
      <c r="O669" s="73" t="s">
        <v>2798</v>
      </c>
      <c r="P669" s="38">
        <v>45351</v>
      </c>
      <c r="Q669" s="39">
        <f t="shared" si="136"/>
        <v>204.55</v>
      </c>
      <c r="R669" s="322">
        <f t="shared" si="137"/>
        <v>225.00500000000002</v>
      </c>
      <c r="S669" s="322"/>
      <c r="T669" s="322"/>
      <c r="U669" s="4">
        <v>12</v>
      </c>
      <c r="V669" s="4"/>
      <c r="W669" s="27" t="s">
        <v>3033</v>
      </c>
      <c r="X669" s="27"/>
    </row>
    <row r="670" spans="1:24" ht="69.95" hidden="1" customHeight="1" x14ac:dyDescent="0.25">
      <c r="A670" s="348">
        <v>668</v>
      </c>
      <c r="B670" s="359"/>
      <c r="C670" s="455" t="s">
        <v>2799</v>
      </c>
      <c r="D670" s="361"/>
      <c r="E670" s="53" t="s">
        <v>2800</v>
      </c>
      <c r="F670" s="52" t="s">
        <v>2801</v>
      </c>
      <c r="G670" s="362"/>
      <c r="H670" s="7">
        <v>50</v>
      </c>
      <c r="I670" s="7" t="s">
        <v>560</v>
      </c>
      <c r="J670" s="44">
        <v>9.25</v>
      </c>
      <c r="K670" s="65">
        <f t="shared" si="134"/>
        <v>462.5</v>
      </c>
      <c r="L670" s="130">
        <f t="shared" si="135"/>
        <v>9.25</v>
      </c>
      <c r="M670" s="130"/>
      <c r="N670" s="116"/>
      <c r="O670" s="116"/>
      <c r="P670" s="56"/>
      <c r="Q670" s="57"/>
      <c r="R670" s="346"/>
      <c r="S670" s="322"/>
      <c r="T670" s="346"/>
      <c r="U670" s="118"/>
      <c r="V670" s="118"/>
      <c r="W670" s="120"/>
      <c r="X670" s="27"/>
    </row>
    <row r="671" spans="1:24" ht="69.95" hidden="1" customHeight="1" x14ac:dyDescent="0.25">
      <c r="A671" s="41">
        <v>669</v>
      </c>
      <c r="B671" s="258"/>
      <c r="C671" s="256" t="s">
        <v>2802</v>
      </c>
      <c r="D671" s="259" t="s">
        <v>2231</v>
      </c>
      <c r="E671" s="34" t="s">
        <v>2803</v>
      </c>
      <c r="F671" s="35" t="s">
        <v>2804</v>
      </c>
      <c r="G671" s="347" t="s">
        <v>2805</v>
      </c>
      <c r="H671" s="7">
        <v>150</v>
      </c>
      <c r="I671" s="7" t="s">
        <v>560</v>
      </c>
      <c r="J671" s="44">
        <v>89.92</v>
      </c>
      <c r="K671" s="65">
        <f t="shared" si="134"/>
        <v>13488</v>
      </c>
      <c r="L671" s="130">
        <f t="shared" si="135"/>
        <v>89.92</v>
      </c>
      <c r="M671" s="130"/>
      <c r="N671" s="73" t="s">
        <v>2419</v>
      </c>
      <c r="O671" s="73" t="s">
        <v>2806</v>
      </c>
      <c r="P671" s="38">
        <v>45291</v>
      </c>
      <c r="Q671" s="39">
        <f t="shared" si="136"/>
        <v>13488</v>
      </c>
      <c r="R671" s="322">
        <f t="shared" si="137"/>
        <v>14836.8</v>
      </c>
      <c r="S671" s="322"/>
      <c r="T671" s="322"/>
      <c r="U671" s="4">
        <v>12</v>
      </c>
      <c r="V671" s="4"/>
      <c r="W671" s="27" t="s">
        <v>3033</v>
      </c>
      <c r="X671" s="27"/>
    </row>
    <row r="672" spans="1:24" ht="69.95" hidden="1" customHeight="1" x14ac:dyDescent="0.25">
      <c r="A672" s="41">
        <v>670</v>
      </c>
      <c r="B672" s="258"/>
      <c r="C672" s="256" t="s">
        <v>2807</v>
      </c>
      <c r="D672" s="259" t="s">
        <v>2808</v>
      </c>
      <c r="E672" s="338" t="s">
        <v>312</v>
      </c>
      <c r="F672" s="339" t="s">
        <v>313</v>
      </c>
      <c r="G672" s="347" t="s">
        <v>2645</v>
      </c>
      <c r="H672" s="7">
        <v>1344</v>
      </c>
      <c r="I672" s="7" t="s">
        <v>560</v>
      </c>
      <c r="J672" s="44">
        <v>11.49071</v>
      </c>
      <c r="K672" s="65">
        <f t="shared" si="134"/>
        <v>15443.51424</v>
      </c>
      <c r="L672" s="130">
        <f t="shared" si="135"/>
        <v>11.49071</v>
      </c>
      <c r="M672" s="130"/>
      <c r="N672" s="73" t="s">
        <v>2419</v>
      </c>
      <c r="O672" s="73" t="s">
        <v>2809</v>
      </c>
      <c r="P672" s="38">
        <v>45077</v>
      </c>
      <c r="Q672" s="39">
        <f t="shared" si="136"/>
        <v>15443.51424</v>
      </c>
      <c r="R672" s="322">
        <f t="shared" si="137"/>
        <v>16987.865664000001</v>
      </c>
      <c r="S672" s="322"/>
      <c r="T672" s="322"/>
      <c r="U672" s="4">
        <v>4</v>
      </c>
      <c r="V672" s="4"/>
      <c r="W672" s="27" t="s">
        <v>3033</v>
      </c>
      <c r="X672" s="27"/>
    </row>
    <row r="673" spans="1:24" ht="69.95" hidden="1" customHeight="1" x14ac:dyDescent="0.25">
      <c r="A673" s="41">
        <v>671</v>
      </c>
      <c r="B673" s="258"/>
      <c r="C673" s="256" t="s">
        <v>2810</v>
      </c>
      <c r="D673" s="259" t="s">
        <v>2811</v>
      </c>
      <c r="E673" s="34" t="s">
        <v>2500</v>
      </c>
      <c r="F673" s="35" t="s">
        <v>2502</v>
      </c>
      <c r="G673" s="312" t="s">
        <v>3039</v>
      </c>
      <c r="H673" s="7">
        <v>3750</v>
      </c>
      <c r="I673" s="7" t="s">
        <v>560</v>
      </c>
      <c r="J673" s="44">
        <v>7.0000000000000007E-2</v>
      </c>
      <c r="K673" s="65">
        <f t="shared" si="134"/>
        <v>262.5</v>
      </c>
      <c r="L673" s="130">
        <f t="shared" si="135"/>
        <v>7.0000000000000007E-2</v>
      </c>
      <c r="M673" s="130"/>
      <c r="N673" s="73" t="s">
        <v>2419</v>
      </c>
      <c r="O673" s="73" t="s">
        <v>2812</v>
      </c>
      <c r="P673" s="38">
        <v>45077</v>
      </c>
      <c r="Q673" s="39">
        <f t="shared" si="136"/>
        <v>262.5</v>
      </c>
      <c r="R673" s="322">
        <f t="shared" si="137"/>
        <v>288.75</v>
      </c>
      <c r="S673" s="322"/>
      <c r="T673" s="322"/>
      <c r="U673" s="4">
        <v>12</v>
      </c>
      <c r="V673" s="4"/>
      <c r="W673" s="27" t="s">
        <v>3033</v>
      </c>
      <c r="X673" s="27"/>
    </row>
    <row r="674" spans="1:24" ht="69.95" hidden="1" customHeight="1" x14ac:dyDescent="0.25">
      <c r="A674" s="41">
        <v>672</v>
      </c>
      <c r="B674" s="258"/>
      <c r="C674" s="256" t="s">
        <v>2813</v>
      </c>
      <c r="D674" s="259" t="s">
        <v>2814</v>
      </c>
      <c r="E674" s="34" t="s">
        <v>2153</v>
      </c>
      <c r="F674" s="35" t="s">
        <v>773</v>
      </c>
      <c r="G674" s="394" t="s">
        <v>3730</v>
      </c>
      <c r="H674" s="7">
        <v>20000</v>
      </c>
      <c r="I674" s="7" t="s">
        <v>560</v>
      </c>
      <c r="J674" s="44">
        <v>8.9499999999999996E-2</v>
      </c>
      <c r="K674" s="65">
        <f t="shared" si="134"/>
        <v>1790</v>
      </c>
      <c r="L674" s="130">
        <f t="shared" si="135"/>
        <v>8.9499999999999996E-2</v>
      </c>
      <c r="M674" s="130"/>
      <c r="N674" s="73" t="s">
        <v>2419</v>
      </c>
      <c r="O674" s="73" t="s">
        <v>2815</v>
      </c>
      <c r="P674" s="38">
        <v>45291</v>
      </c>
      <c r="Q674" s="39">
        <f t="shared" si="136"/>
        <v>1790</v>
      </c>
      <c r="R674" s="322">
        <f t="shared" si="137"/>
        <v>1969</v>
      </c>
      <c r="S674" s="322"/>
      <c r="T674" s="322"/>
      <c r="U674" s="4">
        <v>12</v>
      </c>
      <c r="V674" s="4"/>
      <c r="W674" s="27" t="s">
        <v>3033</v>
      </c>
      <c r="X674" s="27"/>
    </row>
    <row r="675" spans="1:24" ht="69.95" hidden="1" customHeight="1" x14ac:dyDescent="0.25">
      <c r="A675" s="41">
        <v>673</v>
      </c>
      <c r="B675" s="258"/>
      <c r="C675" s="256" t="s">
        <v>2816</v>
      </c>
      <c r="D675" s="259" t="s">
        <v>2817</v>
      </c>
      <c r="E675" s="340" t="s">
        <v>206</v>
      </c>
      <c r="F675" s="341" t="s">
        <v>207</v>
      </c>
      <c r="G675" s="310" t="s">
        <v>208</v>
      </c>
      <c r="H675" s="7">
        <v>550</v>
      </c>
      <c r="I675" s="7" t="s">
        <v>560</v>
      </c>
      <c r="J675" s="44">
        <v>0.47799999999999998</v>
      </c>
      <c r="K675" s="65">
        <f t="shared" si="134"/>
        <v>262.89999999999998</v>
      </c>
      <c r="L675" s="130">
        <f t="shared" si="135"/>
        <v>0.47799999999999998</v>
      </c>
      <c r="M675" s="130"/>
      <c r="N675" s="73" t="s">
        <v>2419</v>
      </c>
      <c r="O675" s="73" t="s">
        <v>2818</v>
      </c>
      <c r="P675" s="38">
        <v>45291</v>
      </c>
      <c r="Q675" s="39">
        <f t="shared" si="136"/>
        <v>262.89999999999998</v>
      </c>
      <c r="R675" s="322">
        <f t="shared" si="137"/>
        <v>289.19</v>
      </c>
      <c r="S675" s="322"/>
      <c r="T675" s="322"/>
      <c r="U675" s="4">
        <v>12</v>
      </c>
      <c r="V675" s="4"/>
      <c r="W675" s="27" t="s">
        <v>3033</v>
      </c>
      <c r="X675" s="27"/>
    </row>
    <row r="676" spans="1:24" ht="69.95" hidden="1" customHeight="1" x14ac:dyDescent="0.25">
      <c r="A676" s="41">
        <v>674</v>
      </c>
      <c r="B676" s="258"/>
      <c r="C676" s="256" t="s">
        <v>3470</v>
      </c>
      <c r="D676" s="259" t="s">
        <v>2819</v>
      </c>
      <c r="E676" s="340" t="s">
        <v>341</v>
      </c>
      <c r="F676" s="35" t="s">
        <v>343</v>
      </c>
      <c r="G676" s="347" t="s">
        <v>342</v>
      </c>
      <c r="H676" s="7">
        <v>231</v>
      </c>
      <c r="I676" s="7" t="s">
        <v>560</v>
      </c>
      <c r="J676" s="44">
        <v>172.45282</v>
      </c>
      <c r="K676" s="65">
        <f t="shared" si="134"/>
        <v>39836.601419999999</v>
      </c>
      <c r="L676" s="130">
        <f t="shared" si="135"/>
        <v>172.45282</v>
      </c>
      <c r="M676" s="130"/>
      <c r="N676" s="73" t="s">
        <v>2419</v>
      </c>
      <c r="O676" s="73" t="s">
        <v>2820</v>
      </c>
      <c r="P676" s="38">
        <v>45077</v>
      </c>
      <c r="Q676" s="39">
        <f t="shared" si="136"/>
        <v>39836.601419999999</v>
      </c>
      <c r="R676" s="322">
        <f t="shared" si="137"/>
        <v>43820.261562</v>
      </c>
      <c r="S676" s="322"/>
      <c r="T676" s="322"/>
      <c r="U676" s="4">
        <v>12</v>
      </c>
      <c r="V676" s="4"/>
      <c r="W676" s="27" t="s">
        <v>3033</v>
      </c>
      <c r="X676" s="27"/>
    </row>
    <row r="677" spans="1:24" ht="69.95" hidden="1" customHeight="1" x14ac:dyDescent="0.25">
      <c r="A677" s="41">
        <v>675</v>
      </c>
      <c r="B677" s="258"/>
      <c r="C677" s="256" t="s">
        <v>2821</v>
      </c>
      <c r="D677" s="259" t="s">
        <v>2822</v>
      </c>
      <c r="E677" s="34" t="s">
        <v>1258</v>
      </c>
      <c r="F677" s="35" t="s">
        <v>1257</v>
      </c>
      <c r="G677" s="347" t="s">
        <v>1259</v>
      </c>
      <c r="H677" s="7">
        <v>11200</v>
      </c>
      <c r="I677" s="7" t="s">
        <v>560</v>
      </c>
      <c r="J677" s="44">
        <v>0.06</v>
      </c>
      <c r="K677" s="65">
        <f t="shared" si="134"/>
        <v>672</v>
      </c>
      <c r="L677" s="130">
        <f t="shared" si="135"/>
        <v>0.06</v>
      </c>
      <c r="M677" s="130"/>
      <c r="N677" s="73" t="s">
        <v>2419</v>
      </c>
      <c r="O677" s="73" t="s">
        <v>2823</v>
      </c>
      <c r="P677" s="38">
        <v>45291</v>
      </c>
      <c r="Q677" s="39">
        <f t="shared" si="136"/>
        <v>672</v>
      </c>
      <c r="R677" s="322">
        <f t="shared" si="137"/>
        <v>739.2</v>
      </c>
      <c r="S677" s="322"/>
      <c r="T677" s="322"/>
      <c r="U677" s="4">
        <v>12</v>
      </c>
      <c r="V677" s="4"/>
      <c r="W677" s="27" t="s">
        <v>3033</v>
      </c>
      <c r="X677" s="27"/>
    </row>
    <row r="678" spans="1:24" ht="69.95" hidden="1" customHeight="1" x14ac:dyDescent="0.25">
      <c r="A678" s="41">
        <v>676</v>
      </c>
      <c r="B678" s="258"/>
      <c r="C678" s="256" t="s">
        <v>2824</v>
      </c>
      <c r="D678" s="259" t="s">
        <v>2825</v>
      </c>
      <c r="E678" s="34" t="s">
        <v>944</v>
      </c>
      <c r="F678" s="35" t="s">
        <v>2826</v>
      </c>
      <c r="G678" s="347" t="s">
        <v>2827</v>
      </c>
      <c r="H678" s="7">
        <v>40</v>
      </c>
      <c r="I678" s="7" t="s">
        <v>560</v>
      </c>
      <c r="J678" s="44">
        <v>990</v>
      </c>
      <c r="K678" s="65">
        <f t="shared" si="134"/>
        <v>39600</v>
      </c>
      <c r="L678" s="130">
        <f t="shared" si="135"/>
        <v>990</v>
      </c>
      <c r="M678" s="130"/>
      <c r="N678" s="73" t="s">
        <v>2419</v>
      </c>
      <c r="O678" s="73" t="s">
        <v>2828</v>
      </c>
      <c r="P678" s="38">
        <v>45291</v>
      </c>
      <c r="Q678" s="39">
        <f t="shared" si="136"/>
        <v>39600</v>
      </c>
      <c r="R678" s="322">
        <f t="shared" si="137"/>
        <v>43560</v>
      </c>
      <c r="S678" s="322"/>
      <c r="T678" s="322"/>
      <c r="U678" s="4">
        <v>12</v>
      </c>
      <c r="V678" s="4"/>
      <c r="W678" s="27" t="s">
        <v>3033</v>
      </c>
      <c r="X678" s="27"/>
    </row>
    <row r="679" spans="1:24" ht="69.95" hidden="1" customHeight="1" x14ac:dyDescent="0.25">
      <c r="A679" s="41">
        <v>677</v>
      </c>
      <c r="B679" s="258"/>
      <c r="C679" s="256" t="s">
        <v>2829</v>
      </c>
      <c r="D679" s="259" t="s">
        <v>2830</v>
      </c>
      <c r="E679" s="340" t="s">
        <v>954</v>
      </c>
      <c r="F679" s="341" t="s">
        <v>586</v>
      </c>
      <c r="G679" s="347" t="s">
        <v>587</v>
      </c>
      <c r="H679" s="7">
        <v>35000</v>
      </c>
      <c r="I679" s="7" t="s">
        <v>560</v>
      </c>
      <c r="J679" s="44">
        <v>0.02</v>
      </c>
      <c r="K679" s="65">
        <f t="shared" si="134"/>
        <v>700</v>
      </c>
      <c r="L679" s="130">
        <f t="shared" si="135"/>
        <v>0.02</v>
      </c>
      <c r="M679" s="130"/>
      <c r="N679" s="73" t="s">
        <v>2419</v>
      </c>
      <c r="O679" s="73" t="s">
        <v>2831</v>
      </c>
      <c r="P679" s="38">
        <v>45291</v>
      </c>
      <c r="Q679" s="39">
        <f t="shared" si="136"/>
        <v>700</v>
      </c>
      <c r="R679" s="322">
        <f t="shared" si="137"/>
        <v>770</v>
      </c>
      <c r="S679" s="322"/>
      <c r="T679" s="322"/>
      <c r="U679" s="4">
        <v>12</v>
      </c>
      <c r="V679" s="4"/>
      <c r="W679" s="27" t="s">
        <v>3033</v>
      </c>
      <c r="X679" s="27"/>
    </row>
    <row r="680" spans="1:24" ht="69.95" hidden="1" customHeight="1" x14ac:dyDescent="0.25">
      <c r="A680" s="41">
        <v>678</v>
      </c>
      <c r="B680" s="258"/>
      <c r="C680" s="256" t="s">
        <v>2832</v>
      </c>
      <c r="D680" s="259" t="s">
        <v>2833</v>
      </c>
      <c r="E680" s="34" t="s">
        <v>1127</v>
      </c>
      <c r="F680" s="35" t="s">
        <v>1255</v>
      </c>
      <c r="G680" s="347" t="s">
        <v>1256</v>
      </c>
      <c r="H680" s="7">
        <v>6720</v>
      </c>
      <c r="I680" s="7" t="s">
        <v>560</v>
      </c>
      <c r="J680" s="44">
        <v>38.4925</v>
      </c>
      <c r="K680" s="65">
        <f t="shared" si="134"/>
        <v>258669.6</v>
      </c>
      <c r="L680" s="130">
        <f t="shared" si="135"/>
        <v>38.4925</v>
      </c>
      <c r="M680" s="130"/>
      <c r="N680" s="73" t="s">
        <v>2419</v>
      </c>
      <c r="O680" s="369" t="s">
        <v>2834</v>
      </c>
      <c r="P680" s="38">
        <v>46202</v>
      </c>
      <c r="Q680" s="39">
        <f t="shared" si="136"/>
        <v>258669.6</v>
      </c>
      <c r="R680" s="322">
        <f t="shared" si="137"/>
        <v>284536.56</v>
      </c>
      <c r="S680" s="322"/>
      <c r="T680" s="322"/>
      <c r="U680" s="4">
        <v>36</v>
      </c>
      <c r="V680" s="4"/>
      <c r="W680" s="27" t="s">
        <v>3033</v>
      </c>
      <c r="X680" s="27"/>
    </row>
    <row r="681" spans="1:24" ht="69.95" hidden="1" customHeight="1" x14ac:dyDescent="0.25">
      <c r="A681" s="41">
        <v>679</v>
      </c>
      <c r="B681" s="258"/>
      <c r="C681" s="256" t="s">
        <v>2835</v>
      </c>
      <c r="D681" s="259" t="s">
        <v>2836</v>
      </c>
      <c r="E681" s="340" t="s">
        <v>19</v>
      </c>
      <c r="F681" s="341" t="s">
        <v>82</v>
      </c>
      <c r="G681" s="347" t="s">
        <v>83</v>
      </c>
      <c r="H681" s="7">
        <v>760</v>
      </c>
      <c r="I681" s="7" t="s">
        <v>560</v>
      </c>
      <c r="J681" s="44">
        <v>0.14774999999999999</v>
      </c>
      <c r="K681" s="65">
        <f t="shared" si="134"/>
        <v>112.28999999999999</v>
      </c>
      <c r="L681" s="130">
        <f t="shared" si="135"/>
        <v>0.14774999999999999</v>
      </c>
      <c r="M681" s="130"/>
      <c r="N681" s="73" t="s">
        <v>2419</v>
      </c>
      <c r="O681" s="73" t="s">
        <v>2837</v>
      </c>
      <c r="P681" s="38">
        <v>45291</v>
      </c>
      <c r="Q681" s="39">
        <f t="shared" si="136"/>
        <v>112.28999999999999</v>
      </c>
      <c r="R681" s="322">
        <f t="shared" si="137"/>
        <v>123.51899999999999</v>
      </c>
      <c r="S681" s="322"/>
      <c r="T681" s="322"/>
      <c r="U681" s="4">
        <v>12</v>
      </c>
      <c r="V681" s="4"/>
      <c r="W681" s="27" t="s">
        <v>3033</v>
      </c>
      <c r="X681" s="27"/>
    </row>
    <row r="682" spans="1:24" ht="69.95" hidden="1" customHeight="1" x14ac:dyDescent="0.25">
      <c r="A682" s="41">
        <v>680</v>
      </c>
      <c r="B682" s="258"/>
      <c r="C682" s="256" t="s">
        <v>2838</v>
      </c>
      <c r="D682" s="259" t="s">
        <v>1886</v>
      </c>
      <c r="E682" s="340" t="s">
        <v>1411</v>
      </c>
      <c r="F682" s="341" t="s">
        <v>1412</v>
      </c>
      <c r="G682" s="347" t="s">
        <v>1413</v>
      </c>
      <c r="H682" s="7">
        <v>20000</v>
      </c>
      <c r="I682" s="7" t="s">
        <v>560</v>
      </c>
      <c r="J682" s="44">
        <v>0.42009000000000002</v>
      </c>
      <c r="K682" s="65">
        <f t="shared" si="134"/>
        <v>8401.8000000000011</v>
      </c>
      <c r="L682" s="130">
        <f t="shared" si="135"/>
        <v>0.42009000000000002</v>
      </c>
      <c r="M682" s="130"/>
      <c r="N682" s="73" t="s">
        <v>2419</v>
      </c>
      <c r="O682" s="73" t="s">
        <v>2839</v>
      </c>
      <c r="P682" s="38">
        <v>45107</v>
      </c>
      <c r="Q682" s="39">
        <f t="shared" si="136"/>
        <v>8401.8000000000011</v>
      </c>
      <c r="R682" s="322">
        <f t="shared" si="137"/>
        <v>9241.9800000000014</v>
      </c>
      <c r="S682" s="322"/>
      <c r="T682" s="322"/>
      <c r="U682" s="4">
        <v>12</v>
      </c>
      <c r="V682" s="4"/>
      <c r="W682" s="27" t="s">
        <v>3033</v>
      </c>
      <c r="X682" s="27"/>
    </row>
    <row r="683" spans="1:24" ht="69.95" hidden="1" customHeight="1" x14ac:dyDescent="0.25">
      <c r="A683" s="41">
        <v>681</v>
      </c>
      <c r="B683" s="258"/>
      <c r="C683" s="256" t="s">
        <v>2840</v>
      </c>
      <c r="D683" s="259" t="s">
        <v>2841</v>
      </c>
      <c r="E683" s="34" t="s">
        <v>2153</v>
      </c>
      <c r="F683" s="35" t="s">
        <v>773</v>
      </c>
      <c r="G683" s="394" t="s">
        <v>3730</v>
      </c>
      <c r="H683" s="7">
        <v>9000</v>
      </c>
      <c r="I683" s="7" t="s">
        <v>560</v>
      </c>
      <c r="J683" s="44">
        <v>0.23499999999999999</v>
      </c>
      <c r="K683" s="65">
        <f t="shared" si="134"/>
        <v>2115</v>
      </c>
      <c r="L683" s="130">
        <f t="shared" si="135"/>
        <v>0.23499999999999999</v>
      </c>
      <c r="M683" s="130"/>
      <c r="N683" s="73" t="s">
        <v>2419</v>
      </c>
      <c r="O683" s="73" t="s">
        <v>2842</v>
      </c>
      <c r="P683" s="38">
        <v>45291</v>
      </c>
      <c r="Q683" s="39">
        <f t="shared" si="136"/>
        <v>2115</v>
      </c>
      <c r="R683" s="322">
        <f t="shared" si="137"/>
        <v>2326.5</v>
      </c>
      <c r="S683" s="322"/>
      <c r="T683" s="322"/>
      <c r="U683" s="4">
        <v>12</v>
      </c>
      <c r="V683" s="4"/>
      <c r="W683" s="27" t="s">
        <v>3033</v>
      </c>
      <c r="X683" s="27"/>
    </row>
    <row r="684" spans="1:24" ht="69.95" hidden="1" customHeight="1" x14ac:dyDescent="0.25">
      <c r="A684" s="41">
        <v>682</v>
      </c>
      <c r="B684" s="258"/>
      <c r="C684" s="256" t="s">
        <v>2843</v>
      </c>
      <c r="D684" s="259" t="s">
        <v>2844</v>
      </c>
      <c r="E684" s="34" t="s">
        <v>2845</v>
      </c>
      <c r="F684" s="35" t="s">
        <v>2846</v>
      </c>
      <c r="G684" s="460" t="s">
        <v>2847</v>
      </c>
      <c r="H684" s="7">
        <v>5000</v>
      </c>
      <c r="I684" s="7" t="s">
        <v>560</v>
      </c>
      <c r="J684" s="44">
        <v>0.33700000000000002</v>
      </c>
      <c r="K684" s="65">
        <f t="shared" si="134"/>
        <v>1685</v>
      </c>
      <c r="L684" s="130">
        <f t="shared" si="135"/>
        <v>0.33700000000000002</v>
      </c>
      <c r="M684" s="130"/>
      <c r="N684" s="73" t="s">
        <v>2419</v>
      </c>
      <c r="O684" s="73" t="s">
        <v>2848</v>
      </c>
      <c r="P684" s="38">
        <v>45291</v>
      </c>
      <c r="Q684" s="39">
        <f t="shared" si="136"/>
        <v>1685</v>
      </c>
      <c r="R684" s="322">
        <f t="shared" si="137"/>
        <v>1853.5</v>
      </c>
      <c r="S684" s="322"/>
      <c r="T684" s="322"/>
      <c r="U684" s="4">
        <v>12</v>
      </c>
      <c r="V684" s="4"/>
      <c r="W684" s="27" t="s">
        <v>3033</v>
      </c>
      <c r="X684" s="27"/>
    </row>
    <row r="685" spans="1:24" ht="69.95" hidden="1" customHeight="1" x14ac:dyDescent="0.25">
      <c r="A685" s="41">
        <v>683</v>
      </c>
      <c r="B685" s="258"/>
      <c r="C685" s="256" t="s">
        <v>2849</v>
      </c>
      <c r="D685" s="259" t="s">
        <v>2850</v>
      </c>
      <c r="E685" s="340" t="s">
        <v>1303</v>
      </c>
      <c r="F685" s="341" t="s">
        <v>1307</v>
      </c>
      <c r="G685" s="347" t="s">
        <v>1804</v>
      </c>
      <c r="H685" s="7">
        <v>2500</v>
      </c>
      <c r="I685" s="7" t="s">
        <v>560</v>
      </c>
      <c r="J685" s="44">
        <v>0.88160000000000005</v>
      </c>
      <c r="K685" s="65">
        <f t="shared" si="134"/>
        <v>2204</v>
      </c>
      <c r="L685" s="130">
        <f t="shared" si="135"/>
        <v>0.88160000000000005</v>
      </c>
      <c r="M685" s="130"/>
      <c r="N685" s="73" t="s">
        <v>2419</v>
      </c>
      <c r="O685" s="73" t="s">
        <v>2851</v>
      </c>
      <c r="P685" s="38">
        <v>45322</v>
      </c>
      <c r="Q685" s="39">
        <f t="shared" si="136"/>
        <v>2204</v>
      </c>
      <c r="R685" s="322">
        <f t="shared" si="137"/>
        <v>2424.4</v>
      </c>
      <c r="S685" s="322"/>
      <c r="T685" s="322"/>
      <c r="U685" s="4">
        <v>12</v>
      </c>
      <c r="V685" s="4"/>
      <c r="W685" s="27" t="s">
        <v>3033</v>
      </c>
      <c r="X685" s="27"/>
    </row>
    <row r="686" spans="1:24" ht="69.95" hidden="1" customHeight="1" x14ac:dyDescent="0.25">
      <c r="A686" s="41">
        <v>684</v>
      </c>
      <c r="B686" s="258"/>
      <c r="C686" s="256" t="s">
        <v>2852</v>
      </c>
      <c r="D686" s="259" t="s">
        <v>2853</v>
      </c>
      <c r="E686" s="34" t="s">
        <v>1236</v>
      </c>
      <c r="F686" s="35" t="s">
        <v>424</v>
      </c>
      <c r="G686" s="347" t="s">
        <v>1237</v>
      </c>
      <c r="H686" s="7">
        <v>11000</v>
      </c>
      <c r="I686" s="7" t="s">
        <v>560</v>
      </c>
      <c r="J686" s="44">
        <v>0.62</v>
      </c>
      <c r="K686" s="65">
        <f t="shared" si="134"/>
        <v>6820</v>
      </c>
      <c r="L686" s="130">
        <f t="shared" si="135"/>
        <v>0.62</v>
      </c>
      <c r="M686" s="130"/>
      <c r="N686" s="73" t="s">
        <v>2419</v>
      </c>
      <c r="O686" s="73" t="s">
        <v>2854</v>
      </c>
      <c r="P686" s="38">
        <v>45291</v>
      </c>
      <c r="Q686" s="39">
        <f t="shared" si="136"/>
        <v>6820</v>
      </c>
      <c r="R686" s="322">
        <f t="shared" si="137"/>
        <v>7502</v>
      </c>
      <c r="S686" s="322"/>
      <c r="T686" s="322"/>
      <c r="U686" s="4">
        <v>12</v>
      </c>
      <c r="V686" s="4"/>
      <c r="W686" s="27" t="s">
        <v>3033</v>
      </c>
      <c r="X686" s="27"/>
    </row>
    <row r="687" spans="1:24" ht="69.95" hidden="1" customHeight="1" x14ac:dyDescent="0.25">
      <c r="A687" s="41">
        <v>685</v>
      </c>
      <c r="B687" s="258"/>
      <c r="C687" s="256" t="s">
        <v>2855</v>
      </c>
      <c r="D687" s="259" t="s">
        <v>2748</v>
      </c>
      <c r="E687" s="34" t="s">
        <v>546</v>
      </c>
      <c r="F687" s="35" t="s">
        <v>556</v>
      </c>
      <c r="G687" s="347" t="s">
        <v>557</v>
      </c>
      <c r="H687" s="7">
        <v>4000</v>
      </c>
      <c r="I687" s="7" t="s">
        <v>560</v>
      </c>
      <c r="J687" s="44">
        <v>7.5050000000000006E-2</v>
      </c>
      <c r="K687" s="65">
        <f t="shared" si="134"/>
        <v>300.20000000000005</v>
      </c>
      <c r="L687" s="130">
        <f t="shared" si="135"/>
        <v>7.5050000000000006E-2</v>
      </c>
      <c r="M687" s="130"/>
      <c r="N687" s="73" t="s">
        <v>2419</v>
      </c>
      <c r="O687" s="73" t="s">
        <v>2856</v>
      </c>
      <c r="P687" s="38">
        <v>45291</v>
      </c>
      <c r="Q687" s="39">
        <f t="shared" si="136"/>
        <v>300.20000000000005</v>
      </c>
      <c r="R687" s="322">
        <f t="shared" si="137"/>
        <v>330.22</v>
      </c>
      <c r="S687" s="322"/>
      <c r="T687" s="322"/>
      <c r="U687" s="4">
        <v>12</v>
      </c>
      <c r="V687" s="4"/>
      <c r="W687" s="27" t="s">
        <v>3033</v>
      </c>
      <c r="X687" s="27"/>
    </row>
    <row r="688" spans="1:24" ht="69.95" hidden="1" customHeight="1" x14ac:dyDescent="0.25">
      <c r="A688" s="41">
        <v>686</v>
      </c>
      <c r="B688" s="258"/>
      <c r="C688" s="256" t="s">
        <v>2857</v>
      </c>
      <c r="D688" s="259" t="s">
        <v>1422</v>
      </c>
      <c r="E688" s="340" t="s">
        <v>184</v>
      </c>
      <c r="F688" s="341" t="s">
        <v>185</v>
      </c>
      <c r="G688" s="347" t="s">
        <v>186</v>
      </c>
      <c r="H688" s="7">
        <v>350</v>
      </c>
      <c r="I688" s="7" t="s">
        <v>560</v>
      </c>
      <c r="J688" s="44">
        <v>437.58</v>
      </c>
      <c r="K688" s="65">
        <f t="shared" si="134"/>
        <v>153153</v>
      </c>
      <c r="L688" s="130">
        <f t="shared" si="135"/>
        <v>437.58</v>
      </c>
      <c r="M688" s="130"/>
      <c r="N688" s="73" t="s">
        <v>2419</v>
      </c>
      <c r="O688" s="369" t="s">
        <v>2858</v>
      </c>
      <c r="P688" s="38">
        <v>45291</v>
      </c>
      <c r="Q688" s="39">
        <f t="shared" si="136"/>
        <v>153153</v>
      </c>
      <c r="R688" s="322">
        <f t="shared" si="137"/>
        <v>168468.3</v>
      </c>
      <c r="S688" s="322"/>
      <c r="T688" s="322"/>
      <c r="U688" s="4">
        <v>36</v>
      </c>
      <c r="V688" s="4"/>
      <c r="W688" s="27" t="s">
        <v>3033</v>
      </c>
      <c r="X688" s="27"/>
    </row>
    <row r="689" spans="1:24" ht="69.95" hidden="1" customHeight="1" x14ac:dyDescent="0.25">
      <c r="A689" s="41">
        <v>687</v>
      </c>
      <c r="B689" s="258"/>
      <c r="C689" s="256" t="s">
        <v>2859</v>
      </c>
      <c r="D689" s="259" t="s">
        <v>2463</v>
      </c>
      <c r="E689" s="340" t="s">
        <v>941</v>
      </c>
      <c r="F689" s="341" t="s">
        <v>942</v>
      </c>
      <c r="G689" s="347" t="s">
        <v>943</v>
      </c>
      <c r="H689" s="7">
        <v>68000</v>
      </c>
      <c r="I689" s="7" t="s">
        <v>560</v>
      </c>
      <c r="J689" s="44">
        <v>0.13622999999999999</v>
      </c>
      <c r="K689" s="65">
        <f t="shared" si="134"/>
        <v>9263.64</v>
      </c>
      <c r="L689" s="130">
        <f t="shared" si="135"/>
        <v>0.13622999999999999</v>
      </c>
      <c r="M689" s="130"/>
      <c r="N689" s="73" t="s">
        <v>2419</v>
      </c>
      <c r="O689" s="73" t="s">
        <v>2860</v>
      </c>
      <c r="P689" s="38">
        <v>45291</v>
      </c>
      <c r="Q689" s="39">
        <f t="shared" si="136"/>
        <v>9263.64</v>
      </c>
      <c r="R689" s="322">
        <f t="shared" si="137"/>
        <v>10190.003999999999</v>
      </c>
      <c r="S689" s="322"/>
      <c r="T689" s="322"/>
      <c r="U689" s="4">
        <v>12</v>
      </c>
      <c r="V689" s="4"/>
      <c r="W689" s="27" t="s">
        <v>3033</v>
      </c>
      <c r="X689" s="27"/>
    </row>
    <row r="690" spans="1:24" ht="69.95" hidden="1" customHeight="1" x14ac:dyDescent="0.25">
      <c r="A690" s="41">
        <v>688</v>
      </c>
      <c r="B690" s="258"/>
      <c r="C690" s="256" t="s">
        <v>2861</v>
      </c>
      <c r="D690" s="259" t="s">
        <v>1022</v>
      </c>
      <c r="E690" s="34" t="s">
        <v>2153</v>
      </c>
      <c r="F690" s="35" t="s">
        <v>773</v>
      </c>
      <c r="G690" s="394" t="s">
        <v>3730</v>
      </c>
      <c r="H690" s="7">
        <v>3000</v>
      </c>
      <c r="I690" s="7" t="s">
        <v>560</v>
      </c>
      <c r="J690" s="44">
        <v>0.17732999999999999</v>
      </c>
      <c r="K690" s="65">
        <f t="shared" si="134"/>
        <v>531.99</v>
      </c>
      <c r="L690" s="130">
        <f t="shared" si="135"/>
        <v>0.17732999999999999</v>
      </c>
      <c r="M690" s="130"/>
      <c r="N690" s="73" t="s">
        <v>2419</v>
      </c>
      <c r="O690" s="73" t="s">
        <v>2862</v>
      </c>
      <c r="P690" s="38">
        <v>45291</v>
      </c>
      <c r="Q690" s="39">
        <f t="shared" si="136"/>
        <v>531.99</v>
      </c>
      <c r="R690" s="322">
        <f t="shared" si="137"/>
        <v>585.18899999999996</v>
      </c>
      <c r="S690" s="322"/>
      <c r="T690" s="322"/>
      <c r="U690" s="4"/>
      <c r="V690" s="4"/>
      <c r="W690" s="27" t="s">
        <v>3033</v>
      </c>
      <c r="X690" s="27"/>
    </row>
    <row r="691" spans="1:24" ht="69.95" hidden="1" customHeight="1" x14ac:dyDescent="0.25">
      <c r="A691" s="41">
        <v>689</v>
      </c>
      <c r="B691" s="258"/>
      <c r="C691" s="256" t="s">
        <v>2863</v>
      </c>
      <c r="D691" s="259" t="s">
        <v>2198</v>
      </c>
      <c r="E691" s="34" t="s">
        <v>340</v>
      </c>
      <c r="F691" s="341" t="s">
        <v>339</v>
      </c>
      <c r="G691" s="347" t="s">
        <v>338</v>
      </c>
      <c r="H691" s="7">
        <v>120</v>
      </c>
      <c r="I691" s="7" t="s">
        <v>560</v>
      </c>
      <c r="J691" s="44">
        <v>10.76</v>
      </c>
      <c r="K691" s="65">
        <f t="shared" si="134"/>
        <v>1291.2</v>
      </c>
      <c r="L691" s="130">
        <f t="shared" si="135"/>
        <v>10.76</v>
      </c>
      <c r="M691" s="130"/>
      <c r="N691" s="73" t="s">
        <v>2419</v>
      </c>
      <c r="O691" s="73" t="s">
        <v>2864</v>
      </c>
      <c r="P691" s="38">
        <v>45291</v>
      </c>
      <c r="Q691" s="39">
        <f t="shared" si="136"/>
        <v>1291.2</v>
      </c>
      <c r="R691" s="322">
        <f t="shared" si="137"/>
        <v>1420.3200000000002</v>
      </c>
      <c r="S691" s="322"/>
      <c r="T691" s="322"/>
      <c r="U691" s="4">
        <v>12</v>
      </c>
      <c r="V691" s="4"/>
      <c r="W691" s="27" t="s">
        <v>3033</v>
      </c>
      <c r="X691" s="27"/>
    </row>
    <row r="692" spans="1:24" ht="69.95" hidden="1" customHeight="1" x14ac:dyDescent="0.25">
      <c r="A692" s="41">
        <v>690</v>
      </c>
      <c r="B692" s="258"/>
      <c r="C692" s="256" t="s">
        <v>2865</v>
      </c>
      <c r="D692" s="259" t="s">
        <v>2036</v>
      </c>
      <c r="E692" s="340" t="s">
        <v>1449</v>
      </c>
      <c r="F692" s="341" t="s">
        <v>1464</v>
      </c>
      <c r="G692" s="347" t="s">
        <v>1465</v>
      </c>
      <c r="H692" s="7">
        <v>14000</v>
      </c>
      <c r="I692" s="7" t="s">
        <v>560</v>
      </c>
      <c r="J692" s="44">
        <v>14.927849999999999</v>
      </c>
      <c r="K692" s="65">
        <f t="shared" si="134"/>
        <v>208989.9</v>
      </c>
      <c r="L692" s="130">
        <f t="shared" si="135"/>
        <v>14.927849999999999</v>
      </c>
      <c r="M692" s="130"/>
      <c r="N692" s="73" t="s">
        <v>2419</v>
      </c>
      <c r="O692" s="369" t="s">
        <v>2866</v>
      </c>
      <c r="P692" s="38">
        <v>45077</v>
      </c>
      <c r="Q692" s="39">
        <f t="shared" si="136"/>
        <v>208989.9</v>
      </c>
      <c r="R692" s="322">
        <f t="shared" si="137"/>
        <v>229888.88999999998</v>
      </c>
      <c r="S692" s="322"/>
      <c r="T692" s="322"/>
      <c r="U692" s="4">
        <v>3</v>
      </c>
      <c r="V692" s="4"/>
      <c r="W692" s="27" t="s">
        <v>3033</v>
      </c>
      <c r="X692" s="27"/>
    </row>
    <row r="693" spans="1:24" ht="69.95" hidden="1" customHeight="1" x14ac:dyDescent="0.25">
      <c r="A693" s="41">
        <v>691</v>
      </c>
      <c r="B693" s="258"/>
      <c r="C693" s="256" t="s">
        <v>2867</v>
      </c>
      <c r="D693" s="259" t="s">
        <v>2868</v>
      </c>
      <c r="E693" s="34" t="s">
        <v>834</v>
      </c>
      <c r="F693" s="35" t="s">
        <v>835</v>
      </c>
      <c r="G693" s="347" t="s">
        <v>836</v>
      </c>
      <c r="H693" s="7">
        <v>430</v>
      </c>
      <c r="I693" s="7" t="s">
        <v>560</v>
      </c>
      <c r="J693" s="44">
        <v>32.799999999999997</v>
      </c>
      <c r="K693" s="65">
        <f t="shared" si="134"/>
        <v>14103.999999999998</v>
      </c>
      <c r="L693" s="130">
        <f t="shared" si="135"/>
        <v>32.799999999999997</v>
      </c>
      <c r="M693" s="130"/>
      <c r="N693" s="73" t="s">
        <v>2419</v>
      </c>
      <c r="O693" s="73" t="s">
        <v>2869</v>
      </c>
      <c r="P693" s="38">
        <v>45291</v>
      </c>
      <c r="Q693" s="39">
        <f t="shared" si="136"/>
        <v>14103.999999999998</v>
      </c>
      <c r="R693" s="322">
        <f t="shared" si="137"/>
        <v>15514.399999999998</v>
      </c>
      <c r="S693" s="322"/>
      <c r="T693" s="322"/>
      <c r="U693" s="4">
        <v>12</v>
      </c>
      <c r="V693" s="4"/>
      <c r="W693" s="27" t="s">
        <v>3033</v>
      </c>
      <c r="X693" s="27"/>
    </row>
    <row r="694" spans="1:24" ht="69.95" hidden="1" customHeight="1" x14ac:dyDescent="0.25">
      <c r="A694" s="41">
        <v>692</v>
      </c>
      <c r="B694" s="258"/>
      <c r="C694" s="256" t="s">
        <v>2870</v>
      </c>
      <c r="D694" s="259" t="s">
        <v>2871</v>
      </c>
      <c r="E694" s="34" t="s">
        <v>969</v>
      </c>
      <c r="F694" s="35" t="s">
        <v>1071</v>
      </c>
      <c r="G694" s="347" t="s">
        <v>1072</v>
      </c>
      <c r="H694" s="7">
        <v>960</v>
      </c>
      <c r="I694" s="7" t="s">
        <v>560</v>
      </c>
      <c r="J694" s="44">
        <v>0.76800000000000002</v>
      </c>
      <c r="K694" s="65">
        <f t="shared" si="134"/>
        <v>737.28</v>
      </c>
      <c r="L694" s="130">
        <f t="shared" si="135"/>
        <v>0.76800000000000002</v>
      </c>
      <c r="M694" s="130"/>
      <c r="N694" s="73" t="s">
        <v>2419</v>
      </c>
      <c r="O694" s="73" t="s">
        <v>2872</v>
      </c>
      <c r="P694" s="38">
        <v>45291</v>
      </c>
      <c r="Q694" s="39">
        <f t="shared" si="136"/>
        <v>737.28</v>
      </c>
      <c r="R694" s="322">
        <f t="shared" si="137"/>
        <v>811.00799999999992</v>
      </c>
      <c r="S694" s="322"/>
      <c r="T694" s="322"/>
      <c r="U694" s="4">
        <v>12</v>
      </c>
      <c r="V694" s="4"/>
      <c r="W694" s="27" t="s">
        <v>3033</v>
      </c>
      <c r="X694" s="27"/>
    </row>
    <row r="695" spans="1:24" ht="69.95" hidden="1" customHeight="1" x14ac:dyDescent="0.25">
      <c r="A695" s="41">
        <v>693</v>
      </c>
      <c r="B695" s="258"/>
      <c r="C695" s="256" t="s">
        <v>2873</v>
      </c>
      <c r="D695" s="259" t="s">
        <v>2874</v>
      </c>
      <c r="E695" s="34" t="s">
        <v>698</v>
      </c>
      <c r="F695" s="35" t="s">
        <v>695</v>
      </c>
      <c r="G695" s="347" t="s">
        <v>696</v>
      </c>
      <c r="H695" s="7">
        <v>1440</v>
      </c>
      <c r="I695" s="7" t="s">
        <v>560</v>
      </c>
      <c r="J695" s="44">
        <v>27.282250000000001</v>
      </c>
      <c r="K695" s="65">
        <f t="shared" si="134"/>
        <v>39286.44</v>
      </c>
      <c r="L695" s="130">
        <f t="shared" si="135"/>
        <v>27.282250000000001</v>
      </c>
      <c r="M695" s="130"/>
      <c r="N695" s="73" t="s">
        <v>2419</v>
      </c>
      <c r="O695" s="73" t="s">
        <v>2875</v>
      </c>
      <c r="P695" s="38">
        <v>45351</v>
      </c>
      <c r="Q695" s="39">
        <f t="shared" si="136"/>
        <v>39286.44</v>
      </c>
      <c r="R695" s="322">
        <f t="shared" si="137"/>
        <v>43215.084000000003</v>
      </c>
      <c r="S695" s="322"/>
      <c r="T695" s="322"/>
      <c r="U695" s="4">
        <v>12</v>
      </c>
      <c r="V695" s="4"/>
      <c r="W695" s="27" t="s">
        <v>3033</v>
      </c>
      <c r="X695" s="27"/>
    </row>
    <row r="696" spans="1:24" ht="69.95" hidden="1" customHeight="1" x14ac:dyDescent="0.25">
      <c r="A696" s="41">
        <v>694</v>
      </c>
      <c r="B696" s="258"/>
      <c r="C696" s="256" t="s">
        <v>2876</v>
      </c>
      <c r="D696" s="350"/>
      <c r="E696" s="340" t="s">
        <v>941</v>
      </c>
      <c r="F696" s="341" t="s">
        <v>942</v>
      </c>
      <c r="G696" s="347" t="s">
        <v>943</v>
      </c>
      <c r="H696" s="7">
        <v>2000</v>
      </c>
      <c r="I696" s="7" t="s">
        <v>560</v>
      </c>
      <c r="J696" s="44">
        <v>3.49</v>
      </c>
      <c r="K696" s="65">
        <f t="shared" si="134"/>
        <v>6980</v>
      </c>
      <c r="L696" s="130">
        <f t="shared" si="135"/>
        <v>3.49</v>
      </c>
      <c r="M696" s="130"/>
      <c r="N696" s="73" t="s">
        <v>2419</v>
      </c>
      <c r="O696" s="73" t="s">
        <v>2877</v>
      </c>
      <c r="P696" s="38">
        <v>45291</v>
      </c>
      <c r="Q696" s="39">
        <f t="shared" si="136"/>
        <v>6980</v>
      </c>
      <c r="R696" s="322">
        <f t="shared" si="137"/>
        <v>7678</v>
      </c>
      <c r="S696" s="322"/>
      <c r="T696" s="322"/>
      <c r="U696" s="4">
        <v>12</v>
      </c>
      <c r="V696" s="4"/>
      <c r="W696" s="27" t="s">
        <v>3033</v>
      </c>
      <c r="X696" s="27"/>
    </row>
    <row r="697" spans="1:24" ht="69.95" hidden="1" customHeight="1" x14ac:dyDescent="0.25">
      <c r="A697" s="41">
        <v>695</v>
      </c>
      <c r="B697" s="258"/>
      <c r="C697" s="256" t="s">
        <v>2878</v>
      </c>
      <c r="D697" s="259" t="s">
        <v>2879</v>
      </c>
      <c r="E697" s="340" t="s">
        <v>284</v>
      </c>
      <c r="F697" s="341" t="s">
        <v>285</v>
      </c>
      <c r="G697" s="310" t="s">
        <v>286</v>
      </c>
      <c r="H697" s="7">
        <v>3000</v>
      </c>
      <c r="I697" s="7" t="s">
        <v>560</v>
      </c>
      <c r="J697" s="44">
        <v>2.6309999999999998</v>
      </c>
      <c r="K697" s="65">
        <f t="shared" si="134"/>
        <v>7892.9999999999991</v>
      </c>
      <c r="L697" s="130">
        <f t="shared" si="135"/>
        <v>2.6309999999999998</v>
      </c>
      <c r="M697" s="130"/>
      <c r="N697" s="73" t="s">
        <v>2419</v>
      </c>
      <c r="O697" s="73" t="s">
        <v>2880</v>
      </c>
      <c r="P697" s="38">
        <v>45382</v>
      </c>
      <c r="Q697" s="39">
        <f t="shared" si="136"/>
        <v>7892.9999999999991</v>
      </c>
      <c r="R697" s="322">
        <f t="shared" si="137"/>
        <v>8682.2999999999993</v>
      </c>
      <c r="S697" s="322"/>
      <c r="T697" s="322"/>
      <c r="U697" s="4">
        <v>12</v>
      </c>
      <c r="V697" s="4"/>
      <c r="W697" s="27" t="s">
        <v>3033</v>
      </c>
      <c r="X697" s="27"/>
    </row>
    <row r="698" spans="1:24" ht="69.95" hidden="1" customHeight="1" x14ac:dyDescent="0.25">
      <c r="A698" s="41">
        <v>696</v>
      </c>
      <c r="B698" s="258"/>
      <c r="C698" s="256" t="s">
        <v>2881</v>
      </c>
      <c r="D698" s="259" t="s">
        <v>2882</v>
      </c>
      <c r="E698" s="34" t="s">
        <v>2153</v>
      </c>
      <c r="F698" s="35" t="s">
        <v>773</v>
      </c>
      <c r="G698" s="394" t="s">
        <v>3730</v>
      </c>
      <c r="H698" s="7">
        <v>1200</v>
      </c>
      <c r="I698" s="7" t="s">
        <v>560</v>
      </c>
      <c r="J698" s="44">
        <v>2.8000000000000001E-2</v>
      </c>
      <c r="K698" s="65">
        <f t="shared" si="134"/>
        <v>33.6</v>
      </c>
      <c r="L698" s="130">
        <f t="shared" si="135"/>
        <v>2.8000000000000001E-2</v>
      </c>
      <c r="M698" s="130"/>
      <c r="N698" s="73" t="s">
        <v>2419</v>
      </c>
      <c r="O698" s="73" t="s">
        <v>2883</v>
      </c>
      <c r="P698" s="38">
        <v>45291</v>
      </c>
      <c r="Q698" s="39">
        <f t="shared" si="136"/>
        <v>33.6</v>
      </c>
      <c r="R698" s="322">
        <f t="shared" si="137"/>
        <v>36.96</v>
      </c>
      <c r="S698" s="322"/>
      <c r="T698" s="322"/>
      <c r="U698" s="4">
        <v>12</v>
      </c>
      <c r="V698" s="4"/>
      <c r="W698" s="27" t="s">
        <v>3033</v>
      </c>
      <c r="X698" s="27"/>
    </row>
    <row r="699" spans="1:24" ht="69.95" hidden="1" customHeight="1" x14ac:dyDescent="0.25">
      <c r="A699" s="41">
        <v>697</v>
      </c>
      <c r="B699" s="258"/>
      <c r="C699" s="256" t="s">
        <v>3013</v>
      </c>
      <c r="D699" s="258" t="s">
        <v>2884</v>
      </c>
      <c r="E699" s="59" t="s">
        <v>2702</v>
      </c>
      <c r="F699" s="58" t="s">
        <v>2704</v>
      </c>
      <c r="G699" s="306" t="s">
        <v>2703</v>
      </c>
      <c r="H699" s="51">
        <v>4800</v>
      </c>
      <c r="I699" s="51" t="s">
        <v>560</v>
      </c>
      <c r="J699" s="114">
        <v>0.14521999999999999</v>
      </c>
      <c r="K699" s="115">
        <f t="shared" si="134"/>
        <v>697.05599999999993</v>
      </c>
      <c r="L699" s="360">
        <f t="shared" si="135"/>
        <v>0.14521999999999999</v>
      </c>
      <c r="M699" s="130"/>
      <c r="N699" s="73" t="s">
        <v>2419</v>
      </c>
      <c r="O699" s="73" t="s">
        <v>2885</v>
      </c>
      <c r="P699" s="48">
        <v>45322</v>
      </c>
      <c r="Q699" s="49">
        <f t="shared" si="136"/>
        <v>697.05599999999993</v>
      </c>
      <c r="R699" s="10">
        <f t="shared" si="137"/>
        <v>766.76159999999993</v>
      </c>
      <c r="S699" s="322"/>
      <c r="T699" s="10"/>
      <c r="U699" s="124">
        <v>12</v>
      </c>
      <c r="V699" s="124"/>
      <c r="W699" s="27" t="s">
        <v>3033</v>
      </c>
      <c r="X699" s="27"/>
    </row>
    <row r="700" spans="1:24" ht="69.95" hidden="1" customHeight="1" x14ac:dyDescent="0.25">
      <c r="A700" s="41">
        <v>698</v>
      </c>
      <c r="B700" s="258"/>
      <c r="C700" s="256" t="s">
        <v>2886</v>
      </c>
      <c r="D700" s="259" t="s">
        <v>2887</v>
      </c>
      <c r="E700" s="34" t="s">
        <v>2888</v>
      </c>
      <c r="F700" s="35" t="s">
        <v>1428</v>
      </c>
      <c r="G700" s="347" t="s">
        <v>1429</v>
      </c>
      <c r="H700" s="7">
        <v>24</v>
      </c>
      <c r="I700" s="7" t="s">
        <v>560</v>
      </c>
      <c r="J700" s="44">
        <v>43.55</v>
      </c>
      <c r="K700" s="65">
        <f t="shared" si="134"/>
        <v>1045.1999999999998</v>
      </c>
      <c r="L700" s="130">
        <f t="shared" si="135"/>
        <v>43.55</v>
      </c>
      <c r="M700" s="130"/>
      <c r="N700" s="73" t="s">
        <v>2419</v>
      </c>
      <c r="O700" s="73" t="s">
        <v>2889</v>
      </c>
      <c r="P700" s="38">
        <v>45291</v>
      </c>
      <c r="Q700" s="39">
        <f t="shared" si="136"/>
        <v>1045.1999999999998</v>
      </c>
      <c r="R700" s="322">
        <f t="shared" si="137"/>
        <v>1149.7199999999998</v>
      </c>
      <c r="S700" s="322"/>
      <c r="T700" s="322"/>
      <c r="U700" s="4">
        <v>12</v>
      </c>
      <c r="V700" s="4"/>
      <c r="W700" s="27" t="s">
        <v>3033</v>
      </c>
      <c r="X700" s="27"/>
    </row>
    <row r="701" spans="1:24" ht="69.95" hidden="1" customHeight="1" x14ac:dyDescent="0.25">
      <c r="A701" s="41">
        <v>699</v>
      </c>
      <c r="B701" s="258"/>
      <c r="C701" s="256" t="s">
        <v>2890</v>
      </c>
      <c r="D701" s="259" t="s">
        <v>2623</v>
      </c>
      <c r="E701" s="340" t="s">
        <v>1411</v>
      </c>
      <c r="F701" s="341" t="s">
        <v>1412</v>
      </c>
      <c r="G701" s="347" t="s">
        <v>1413</v>
      </c>
      <c r="H701" s="7">
        <v>2700</v>
      </c>
      <c r="I701" s="7" t="s">
        <v>560</v>
      </c>
      <c r="J701" s="44">
        <v>0.10796</v>
      </c>
      <c r="K701" s="65">
        <f t="shared" si="134"/>
        <v>291.49200000000002</v>
      </c>
      <c r="L701" s="130">
        <f t="shared" si="135"/>
        <v>0.10796</v>
      </c>
      <c r="M701" s="130"/>
      <c r="N701" s="73" t="s">
        <v>2419</v>
      </c>
      <c r="O701" s="73" t="s">
        <v>2891</v>
      </c>
      <c r="P701" s="38">
        <v>45107</v>
      </c>
      <c r="Q701" s="39">
        <f t="shared" si="136"/>
        <v>291.49200000000002</v>
      </c>
      <c r="R701" s="322">
        <f t="shared" si="137"/>
        <v>320.64120000000003</v>
      </c>
      <c r="S701" s="322"/>
      <c r="T701" s="322"/>
      <c r="U701" s="4">
        <v>12</v>
      </c>
      <c r="V701" s="4"/>
      <c r="W701" s="27" t="s">
        <v>3033</v>
      </c>
      <c r="X701" s="27"/>
    </row>
    <row r="702" spans="1:24" ht="69.95" hidden="1" customHeight="1" x14ac:dyDescent="0.25">
      <c r="A702" s="41">
        <v>700</v>
      </c>
      <c r="B702" s="258"/>
      <c r="C702" s="256" t="s">
        <v>2892</v>
      </c>
      <c r="D702" s="259" t="s">
        <v>2893</v>
      </c>
      <c r="E702" s="34" t="s">
        <v>792</v>
      </c>
      <c r="F702" s="35" t="s">
        <v>1075</v>
      </c>
      <c r="G702" s="347" t="s">
        <v>1076</v>
      </c>
      <c r="H702" s="7">
        <v>200</v>
      </c>
      <c r="I702" s="7" t="s">
        <v>560</v>
      </c>
      <c r="J702" s="44">
        <v>130</v>
      </c>
      <c r="K702" s="65">
        <f t="shared" si="134"/>
        <v>26000</v>
      </c>
      <c r="L702" s="130">
        <f t="shared" si="135"/>
        <v>130</v>
      </c>
      <c r="M702" s="130"/>
      <c r="N702" s="73" t="s">
        <v>2419</v>
      </c>
      <c r="O702" s="73" t="s">
        <v>2894</v>
      </c>
      <c r="P702" s="38">
        <v>45291</v>
      </c>
      <c r="Q702" s="39">
        <f t="shared" si="136"/>
        <v>26000</v>
      </c>
      <c r="R702" s="322">
        <f t="shared" si="137"/>
        <v>28600</v>
      </c>
      <c r="S702" s="322"/>
      <c r="T702" s="322"/>
      <c r="U702" s="4">
        <v>12</v>
      </c>
      <c r="V702" s="4"/>
      <c r="W702" s="27" t="s">
        <v>3033</v>
      </c>
      <c r="X702" s="27"/>
    </row>
    <row r="703" spans="1:24" ht="69.95" hidden="1" customHeight="1" x14ac:dyDescent="0.25">
      <c r="A703" s="41">
        <v>701</v>
      </c>
      <c r="B703" s="258"/>
      <c r="C703" s="256" t="s">
        <v>2895</v>
      </c>
      <c r="D703" s="258" t="s">
        <v>1274</v>
      </c>
      <c r="E703" s="41" t="s">
        <v>1180</v>
      </c>
      <c r="F703" s="42" t="s">
        <v>1240</v>
      </c>
      <c r="G703" s="306" t="s">
        <v>1241</v>
      </c>
      <c r="H703" s="51">
        <v>1540</v>
      </c>
      <c r="I703" s="51" t="s">
        <v>560</v>
      </c>
      <c r="J703" s="114">
        <v>5.99</v>
      </c>
      <c r="K703" s="115">
        <f t="shared" si="134"/>
        <v>9224.6</v>
      </c>
      <c r="L703" s="360">
        <f t="shared" si="135"/>
        <v>5.99</v>
      </c>
      <c r="M703" s="130"/>
      <c r="N703" s="73" t="s">
        <v>2419</v>
      </c>
      <c r="O703" s="73" t="s">
        <v>3014</v>
      </c>
      <c r="P703" s="56"/>
      <c r="Q703" s="49">
        <f t="shared" si="136"/>
        <v>9224.6</v>
      </c>
      <c r="R703" s="322">
        <f t="shared" si="137"/>
        <v>10147.060000000001</v>
      </c>
      <c r="S703" s="322"/>
      <c r="T703" s="346"/>
      <c r="U703" s="4">
        <v>12</v>
      </c>
      <c r="V703" s="4"/>
      <c r="W703" s="27" t="s">
        <v>3033</v>
      </c>
      <c r="X703" s="27"/>
    </row>
    <row r="704" spans="1:24" ht="69.95" hidden="1" customHeight="1" x14ac:dyDescent="0.25">
      <c r="A704" s="348">
        <v>702</v>
      </c>
      <c r="B704" s="359"/>
      <c r="C704" s="455" t="s">
        <v>2981</v>
      </c>
      <c r="D704" s="359"/>
      <c r="E704" s="53"/>
      <c r="F704" s="52"/>
      <c r="G704" s="355"/>
      <c r="H704" s="51">
        <v>4800</v>
      </c>
      <c r="I704" s="51" t="s">
        <v>560</v>
      </c>
      <c r="J704" s="114">
        <v>0.14521999999999999</v>
      </c>
      <c r="K704" s="115">
        <f t="shared" si="134"/>
        <v>697.05599999999993</v>
      </c>
      <c r="L704" s="360">
        <f t="shared" si="135"/>
        <v>0.14521999999999999</v>
      </c>
      <c r="M704" s="130"/>
      <c r="N704" s="116"/>
      <c r="O704" s="116"/>
      <c r="P704" s="56"/>
      <c r="Q704" s="57"/>
      <c r="R704" s="346"/>
      <c r="S704" s="322"/>
      <c r="T704" s="346"/>
      <c r="U704" s="4"/>
      <c r="V704" s="4"/>
      <c r="W704" s="27"/>
      <c r="X704" s="27"/>
    </row>
    <row r="705" spans="1:24" ht="69.95" hidden="1" customHeight="1" x14ac:dyDescent="0.25">
      <c r="A705" s="41">
        <v>703</v>
      </c>
      <c r="B705" s="258"/>
      <c r="C705" s="256" t="s">
        <v>2896</v>
      </c>
      <c r="D705" s="259" t="s">
        <v>2897</v>
      </c>
      <c r="E705" s="342" t="s">
        <v>1905</v>
      </c>
      <c r="F705" s="343">
        <v>8023050969</v>
      </c>
      <c r="G705" s="347" t="s">
        <v>1906</v>
      </c>
      <c r="H705" s="7">
        <v>600</v>
      </c>
      <c r="I705" s="7" t="s">
        <v>560</v>
      </c>
      <c r="J705" s="44">
        <v>3.9769999999999999</v>
      </c>
      <c r="K705" s="65">
        <f t="shared" si="134"/>
        <v>2386.1999999999998</v>
      </c>
      <c r="L705" s="130">
        <f t="shared" si="135"/>
        <v>3.9769999999999999</v>
      </c>
      <c r="M705" s="130"/>
      <c r="N705" s="73" t="s">
        <v>2419</v>
      </c>
      <c r="O705" s="73" t="s">
        <v>2898</v>
      </c>
      <c r="P705" s="38">
        <v>45291</v>
      </c>
      <c r="Q705" s="39">
        <f t="shared" si="136"/>
        <v>2386.1999999999998</v>
      </c>
      <c r="R705" s="322">
        <f t="shared" si="137"/>
        <v>2624.8199999999997</v>
      </c>
      <c r="S705" s="322"/>
      <c r="T705" s="322"/>
      <c r="U705" s="4">
        <v>12</v>
      </c>
      <c r="V705" s="4"/>
      <c r="W705" s="27" t="s">
        <v>3033</v>
      </c>
      <c r="X705" s="27"/>
    </row>
    <row r="706" spans="1:24" ht="69.95" hidden="1" customHeight="1" x14ac:dyDescent="0.25">
      <c r="A706" s="41">
        <v>704</v>
      </c>
      <c r="B706" s="258"/>
      <c r="C706" s="256" t="s">
        <v>2899</v>
      </c>
      <c r="D706" s="259" t="s">
        <v>2900</v>
      </c>
      <c r="E706" s="342" t="s">
        <v>334</v>
      </c>
      <c r="F706" s="343" t="s">
        <v>335</v>
      </c>
      <c r="G706" s="347" t="s">
        <v>336</v>
      </c>
      <c r="H706" s="7">
        <v>180</v>
      </c>
      <c r="I706" s="7" t="s">
        <v>560</v>
      </c>
      <c r="J706" s="44">
        <v>121.9</v>
      </c>
      <c r="K706" s="65">
        <f t="shared" si="134"/>
        <v>21942</v>
      </c>
      <c r="L706" s="130">
        <f t="shared" si="135"/>
        <v>121.9</v>
      </c>
      <c r="M706" s="130"/>
      <c r="N706" s="73" t="s">
        <v>2419</v>
      </c>
      <c r="O706" s="73" t="s">
        <v>2901</v>
      </c>
      <c r="P706" s="38">
        <v>46202</v>
      </c>
      <c r="Q706" s="39">
        <f t="shared" si="136"/>
        <v>21942</v>
      </c>
      <c r="R706" s="322">
        <f t="shared" si="137"/>
        <v>24136.2</v>
      </c>
      <c r="S706" s="322"/>
      <c r="T706" s="322"/>
      <c r="U706" s="4">
        <v>4</v>
      </c>
      <c r="V706" s="4"/>
      <c r="W706" s="27" t="s">
        <v>3033</v>
      </c>
      <c r="X706" s="27"/>
    </row>
    <row r="707" spans="1:24" ht="69.95" hidden="1" customHeight="1" x14ac:dyDescent="0.25">
      <c r="A707" s="41">
        <v>705</v>
      </c>
      <c r="B707" s="258"/>
      <c r="C707" s="256" t="s">
        <v>2902</v>
      </c>
      <c r="D707" s="259" t="s">
        <v>2903</v>
      </c>
      <c r="E707" s="34" t="s">
        <v>172</v>
      </c>
      <c r="F707" s="35" t="s">
        <v>173</v>
      </c>
      <c r="G707" s="347" t="s">
        <v>245</v>
      </c>
      <c r="H707" s="7" t="s">
        <v>2904</v>
      </c>
      <c r="I707" s="7" t="s">
        <v>560</v>
      </c>
      <c r="J707" s="44">
        <v>70.849999999999994</v>
      </c>
      <c r="K707" s="65" t="s">
        <v>2905</v>
      </c>
      <c r="L707" s="130">
        <f t="shared" si="135"/>
        <v>70.849999999999994</v>
      </c>
      <c r="M707" s="130"/>
      <c r="N707" s="73" t="s">
        <v>2419</v>
      </c>
      <c r="O707" s="73" t="s">
        <v>2906</v>
      </c>
      <c r="P707" s="38">
        <v>45291</v>
      </c>
      <c r="Q707" s="39">
        <v>11102.05</v>
      </c>
      <c r="R707" s="322">
        <v>11102.05</v>
      </c>
      <c r="S707" s="322"/>
      <c r="T707" s="322"/>
      <c r="U707" s="4">
        <v>12</v>
      </c>
      <c r="V707" s="4"/>
      <c r="W707" s="27" t="s">
        <v>3033</v>
      </c>
      <c r="X707" s="27"/>
    </row>
    <row r="708" spans="1:24" ht="69.95" hidden="1" customHeight="1" x14ac:dyDescent="0.25">
      <c r="A708" s="41">
        <v>706</v>
      </c>
      <c r="B708" s="258"/>
      <c r="C708" s="256" t="s">
        <v>2907</v>
      </c>
      <c r="D708" s="259" t="s">
        <v>2908</v>
      </c>
      <c r="E708" s="34" t="s">
        <v>2191</v>
      </c>
      <c r="F708" s="30" t="s">
        <v>1016</v>
      </c>
      <c r="G708" s="347" t="s">
        <v>2192</v>
      </c>
      <c r="H708" s="7">
        <v>2500</v>
      </c>
      <c r="I708" s="7" t="s">
        <v>560</v>
      </c>
      <c r="J708" s="44">
        <v>0.877</v>
      </c>
      <c r="K708" s="65">
        <f t="shared" si="134"/>
        <v>2192.5</v>
      </c>
      <c r="L708" s="130">
        <f t="shared" si="135"/>
        <v>0.877</v>
      </c>
      <c r="M708" s="130"/>
      <c r="N708" s="73" t="s">
        <v>2419</v>
      </c>
      <c r="O708" s="73" t="s">
        <v>2909</v>
      </c>
      <c r="P708" s="38">
        <v>45291</v>
      </c>
      <c r="Q708" s="39">
        <f t="shared" si="136"/>
        <v>2192.5</v>
      </c>
      <c r="R708" s="322">
        <f t="shared" si="137"/>
        <v>2411.75</v>
      </c>
      <c r="S708" s="322"/>
      <c r="T708" s="322"/>
      <c r="U708" s="4">
        <v>12</v>
      </c>
      <c r="V708" s="4"/>
      <c r="W708" s="27" t="s">
        <v>3033</v>
      </c>
      <c r="X708" s="27"/>
    </row>
    <row r="709" spans="1:24" ht="69.95" hidden="1" customHeight="1" x14ac:dyDescent="0.25">
      <c r="A709" s="41">
        <v>707</v>
      </c>
      <c r="B709" s="258"/>
      <c r="C709" s="256" t="s">
        <v>2181</v>
      </c>
      <c r="D709" s="259" t="s">
        <v>2182</v>
      </c>
      <c r="E709" s="342" t="s">
        <v>206</v>
      </c>
      <c r="F709" s="343" t="s">
        <v>207</v>
      </c>
      <c r="G709" s="310" t="s">
        <v>208</v>
      </c>
      <c r="H709" s="7">
        <v>896</v>
      </c>
      <c r="I709" s="7" t="s">
        <v>560</v>
      </c>
      <c r="J709" s="44">
        <v>2</v>
      </c>
      <c r="K709" s="65">
        <f t="shared" si="134"/>
        <v>1792</v>
      </c>
      <c r="L709" s="130">
        <f t="shared" si="135"/>
        <v>2</v>
      </c>
      <c r="M709" s="130"/>
      <c r="N709" s="73" t="s">
        <v>2419</v>
      </c>
      <c r="O709" s="73" t="s">
        <v>2910</v>
      </c>
      <c r="P709" s="38">
        <v>45291</v>
      </c>
      <c r="Q709" s="39">
        <f t="shared" si="136"/>
        <v>1792</v>
      </c>
      <c r="R709" s="322">
        <f t="shared" si="137"/>
        <v>1971.2</v>
      </c>
      <c r="S709" s="322"/>
      <c r="T709" s="322"/>
      <c r="U709" s="4">
        <v>12</v>
      </c>
      <c r="V709" s="4"/>
      <c r="W709" s="27" t="s">
        <v>3033</v>
      </c>
      <c r="X709" s="27"/>
    </row>
    <row r="710" spans="1:24" ht="69.95" hidden="1" customHeight="1" x14ac:dyDescent="0.25">
      <c r="A710" s="41">
        <v>708</v>
      </c>
      <c r="B710" s="258"/>
      <c r="C710" s="256" t="s">
        <v>2911</v>
      </c>
      <c r="D710" s="259" t="s">
        <v>2182</v>
      </c>
      <c r="E710" s="342" t="s">
        <v>110</v>
      </c>
      <c r="F710" s="343" t="s">
        <v>1768</v>
      </c>
      <c r="G710" s="442" t="s">
        <v>111</v>
      </c>
      <c r="H710" s="7">
        <v>400</v>
      </c>
      <c r="I710" s="7" t="s">
        <v>560</v>
      </c>
      <c r="J710" s="44">
        <v>7.89</v>
      </c>
      <c r="K710" s="65">
        <f t="shared" si="134"/>
        <v>3156</v>
      </c>
      <c r="L710" s="130">
        <f t="shared" si="135"/>
        <v>7.89</v>
      </c>
      <c r="M710" s="130"/>
      <c r="N710" s="73" t="s">
        <v>2419</v>
      </c>
      <c r="O710" s="73" t="s">
        <v>2912</v>
      </c>
      <c r="P710" s="38">
        <v>45291</v>
      </c>
      <c r="Q710" s="39">
        <f t="shared" si="136"/>
        <v>3156</v>
      </c>
      <c r="R710" s="322">
        <f t="shared" si="137"/>
        <v>3471.6</v>
      </c>
      <c r="S710" s="322"/>
      <c r="T710" s="322"/>
      <c r="U710" s="4">
        <v>12</v>
      </c>
      <c r="V710" s="4"/>
      <c r="W710" s="27" t="s">
        <v>3033</v>
      </c>
      <c r="X710" s="27"/>
    </row>
    <row r="711" spans="1:24" ht="69.95" hidden="1" customHeight="1" x14ac:dyDescent="0.25">
      <c r="A711" s="41">
        <v>709</v>
      </c>
      <c r="B711" s="258"/>
      <c r="C711" s="256" t="s">
        <v>2913</v>
      </c>
      <c r="D711" s="259" t="s">
        <v>2914</v>
      </c>
      <c r="E711" s="34" t="s">
        <v>2915</v>
      </c>
      <c r="F711" s="35" t="s">
        <v>1385</v>
      </c>
      <c r="G711" s="312" t="s">
        <v>1386</v>
      </c>
      <c r="H711" s="7">
        <v>1680</v>
      </c>
      <c r="I711" s="7" t="s">
        <v>560</v>
      </c>
      <c r="J711" s="44">
        <v>46.593609999999998</v>
      </c>
      <c r="K711" s="65">
        <f t="shared" si="134"/>
        <v>78277.26479999999</v>
      </c>
      <c r="L711" s="130">
        <f t="shared" si="135"/>
        <v>46.593609999999998</v>
      </c>
      <c r="M711" s="130"/>
      <c r="N711" s="73" t="s">
        <v>2419</v>
      </c>
      <c r="O711" s="369" t="s">
        <v>2916</v>
      </c>
      <c r="P711" s="38">
        <v>45077</v>
      </c>
      <c r="Q711" s="39">
        <f t="shared" si="136"/>
        <v>78277.26479999999</v>
      </c>
      <c r="R711" s="322">
        <f t="shared" si="137"/>
        <v>86104.991279999987</v>
      </c>
      <c r="S711" s="322"/>
      <c r="T711" s="322"/>
      <c r="U711" s="4">
        <v>3</v>
      </c>
      <c r="V711" s="4"/>
      <c r="W711" s="27" t="s">
        <v>3033</v>
      </c>
      <c r="X711" s="27"/>
    </row>
    <row r="712" spans="1:24" ht="69.95" hidden="1" customHeight="1" x14ac:dyDescent="0.25">
      <c r="A712" s="41">
        <v>710</v>
      </c>
      <c r="B712" s="258"/>
      <c r="C712" s="256" t="s">
        <v>2917</v>
      </c>
      <c r="D712" s="259" t="s">
        <v>2918</v>
      </c>
      <c r="E712" s="344" t="s">
        <v>394</v>
      </c>
      <c r="F712" s="345" t="s">
        <v>395</v>
      </c>
      <c r="G712" s="347" t="s">
        <v>396</v>
      </c>
      <c r="H712" s="7">
        <v>1800</v>
      </c>
      <c r="I712" s="7" t="s">
        <v>560</v>
      </c>
      <c r="J712" s="44">
        <v>0.89959999999999996</v>
      </c>
      <c r="K712" s="65">
        <f t="shared" si="134"/>
        <v>1619.28</v>
      </c>
      <c r="L712" s="130">
        <f t="shared" si="135"/>
        <v>0.89959999999999996</v>
      </c>
      <c r="M712" s="130"/>
      <c r="N712" s="73" t="s">
        <v>2419</v>
      </c>
      <c r="O712" s="73" t="s">
        <v>2919</v>
      </c>
      <c r="P712" s="38">
        <v>45291</v>
      </c>
      <c r="Q712" s="39">
        <f t="shared" si="136"/>
        <v>1619.28</v>
      </c>
      <c r="R712" s="322">
        <f t="shared" si="137"/>
        <v>1781.2080000000001</v>
      </c>
      <c r="S712" s="322"/>
      <c r="T712" s="322"/>
      <c r="U712" s="4">
        <v>12</v>
      </c>
      <c r="V712" s="4"/>
      <c r="W712" s="27" t="s">
        <v>3033</v>
      </c>
      <c r="X712" s="27"/>
    </row>
    <row r="713" spans="1:24" ht="69.95" hidden="1" customHeight="1" x14ac:dyDescent="0.25">
      <c r="A713" s="41">
        <v>711</v>
      </c>
      <c r="B713" s="258"/>
      <c r="C713" s="256" t="s">
        <v>2920</v>
      </c>
      <c r="D713" s="259" t="s">
        <v>2921</v>
      </c>
      <c r="E713" s="34" t="s">
        <v>2922</v>
      </c>
      <c r="F713" s="35" t="s">
        <v>2923</v>
      </c>
      <c r="G713" s="347" t="s">
        <v>2924</v>
      </c>
      <c r="H713" s="7">
        <v>300</v>
      </c>
      <c r="I713" s="7" t="s">
        <v>560</v>
      </c>
      <c r="J713" s="44">
        <v>0.68600000000000005</v>
      </c>
      <c r="K713" s="65">
        <f t="shared" si="134"/>
        <v>205.8</v>
      </c>
      <c r="L713" s="130">
        <f t="shared" si="135"/>
        <v>0.68600000000000005</v>
      </c>
      <c r="M713" s="130"/>
      <c r="N713" s="73" t="s">
        <v>2419</v>
      </c>
      <c r="O713" s="73" t="s">
        <v>2925</v>
      </c>
      <c r="P713" s="38">
        <v>45322</v>
      </c>
      <c r="Q713" s="39">
        <f t="shared" si="136"/>
        <v>205.8</v>
      </c>
      <c r="R713" s="322">
        <f t="shared" si="137"/>
        <v>226.38000000000002</v>
      </c>
      <c r="S713" s="322"/>
      <c r="T713" s="322"/>
      <c r="U713" s="4">
        <v>12</v>
      </c>
      <c r="V713" s="4"/>
      <c r="W713" s="27" t="s">
        <v>3033</v>
      </c>
      <c r="X713" s="27"/>
    </row>
    <row r="714" spans="1:24" ht="69.95" hidden="1" customHeight="1" x14ac:dyDescent="0.25">
      <c r="A714" s="41">
        <v>712</v>
      </c>
      <c r="B714" s="258"/>
      <c r="C714" s="256" t="s">
        <v>2926</v>
      </c>
      <c r="D714" s="259" t="s">
        <v>988</v>
      </c>
      <c r="E714" s="34" t="s">
        <v>725</v>
      </c>
      <c r="F714" s="35" t="s">
        <v>397</v>
      </c>
      <c r="G714" s="441" t="s">
        <v>772</v>
      </c>
      <c r="H714" s="7">
        <v>16000</v>
      </c>
      <c r="I714" s="7" t="s">
        <v>560</v>
      </c>
      <c r="J714" s="44">
        <v>0.44500000000000001</v>
      </c>
      <c r="K714" s="65">
        <f t="shared" si="134"/>
        <v>7120</v>
      </c>
      <c r="L714" s="130">
        <f t="shared" si="135"/>
        <v>0.44500000000000001</v>
      </c>
      <c r="M714" s="130"/>
      <c r="N714" s="73" t="s">
        <v>2419</v>
      </c>
      <c r="O714" s="73" t="s">
        <v>2927</v>
      </c>
      <c r="P714" s="38">
        <v>45291</v>
      </c>
      <c r="Q714" s="39">
        <f t="shared" si="136"/>
        <v>7120</v>
      </c>
      <c r="R714" s="322">
        <f t="shared" si="137"/>
        <v>7832</v>
      </c>
      <c r="S714" s="322"/>
      <c r="T714" s="322"/>
      <c r="U714" s="4">
        <v>12</v>
      </c>
      <c r="V714" s="4"/>
      <c r="W714" s="27" t="s">
        <v>3033</v>
      </c>
      <c r="X714" s="27"/>
    </row>
    <row r="715" spans="1:24" ht="69.95" hidden="1" customHeight="1" x14ac:dyDescent="0.25">
      <c r="A715" s="41">
        <v>713</v>
      </c>
      <c r="B715" s="258"/>
      <c r="C715" s="256" t="s">
        <v>2928</v>
      </c>
      <c r="D715" s="258" t="s">
        <v>1416</v>
      </c>
      <c r="E715" s="59" t="s">
        <v>2559</v>
      </c>
      <c r="F715" s="58" t="s">
        <v>2560</v>
      </c>
      <c r="G715" s="306" t="s">
        <v>2561</v>
      </c>
      <c r="H715" s="51">
        <v>10000</v>
      </c>
      <c r="I715" s="51" t="s">
        <v>560</v>
      </c>
      <c r="J715" s="114">
        <v>0.1595</v>
      </c>
      <c r="K715" s="115">
        <f t="shared" si="134"/>
        <v>1595</v>
      </c>
      <c r="L715" s="360">
        <f t="shared" si="135"/>
        <v>0.1595</v>
      </c>
      <c r="M715" s="130"/>
      <c r="N715" s="73" t="s">
        <v>2419</v>
      </c>
      <c r="O715" s="73" t="s">
        <v>2929</v>
      </c>
      <c r="P715" s="48"/>
      <c r="Q715" s="49">
        <f t="shared" si="136"/>
        <v>1595</v>
      </c>
      <c r="R715" s="10">
        <f t="shared" si="137"/>
        <v>1754.5</v>
      </c>
      <c r="S715" s="322"/>
      <c r="T715" s="10"/>
      <c r="U715" s="124">
        <v>12</v>
      </c>
      <c r="V715" s="4"/>
      <c r="W715" s="27" t="s">
        <v>3033</v>
      </c>
      <c r="X715" s="27"/>
    </row>
    <row r="716" spans="1:24" ht="69.95" hidden="1" customHeight="1" x14ac:dyDescent="0.25">
      <c r="A716" s="41">
        <v>714</v>
      </c>
      <c r="B716" s="258"/>
      <c r="C716" s="256" t="s">
        <v>2930</v>
      </c>
      <c r="D716" s="259" t="s">
        <v>2931</v>
      </c>
      <c r="E716" s="34" t="s">
        <v>834</v>
      </c>
      <c r="F716" s="35" t="s">
        <v>835</v>
      </c>
      <c r="G716" s="347" t="s">
        <v>836</v>
      </c>
      <c r="H716" s="7">
        <v>280</v>
      </c>
      <c r="I716" s="7" t="s">
        <v>560</v>
      </c>
      <c r="J716" s="44">
        <v>94.98</v>
      </c>
      <c r="K716" s="65">
        <f t="shared" si="134"/>
        <v>26594.400000000001</v>
      </c>
      <c r="L716" s="130">
        <f t="shared" si="135"/>
        <v>94.98</v>
      </c>
      <c r="M716" s="130"/>
      <c r="N716" s="73" t="s">
        <v>2419</v>
      </c>
      <c r="O716" s="73" t="s">
        <v>2932</v>
      </c>
      <c r="P716" s="38">
        <v>45291</v>
      </c>
      <c r="Q716" s="39">
        <f t="shared" si="136"/>
        <v>26594.400000000001</v>
      </c>
      <c r="R716" s="322">
        <f t="shared" si="137"/>
        <v>29253.840000000004</v>
      </c>
      <c r="S716" s="322"/>
      <c r="T716" s="322"/>
      <c r="U716" s="4">
        <v>4</v>
      </c>
      <c r="V716" s="4"/>
      <c r="W716" s="27" t="s">
        <v>3033</v>
      </c>
      <c r="X716" s="27"/>
    </row>
    <row r="717" spans="1:24" ht="69.95" hidden="1" customHeight="1" x14ac:dyDescent="0.25">
      <c r="A717" s="41">
        <v>715</v>
      </c>
      <c r="B717" s="258"/>
      <c r="C717" s="256" t="s">
        <v>2933</v>
      </c>
      <c r="D717" s="259" t="s">
        <v>2934</v>
      </c>
      <c r="E717" s="344" t="s">
        <v>312</v>
      </c>
      <c r="F717" s="345" t="s">
        <v>313</v>
      </c>
      <c r="G717" s="347" t="s">
        <v>2645</v>
      </c>
      <c r="H717" s="7" t="s">
        <v>2935</v>
      </c>
      <c r="I717" s="7" t="s">
        <v>560</v>
      </c>
      <c r="J717" s="44" t="s">
        <v>2936</v>
      </c>
      <c r="K717" s="65">
        <v>213839.25</v>
      </c>
      <c r="L717" s="130" t="str">
        <f t="shared" si="135"/>
        <v>€6438,17
€1379,61</v>
      </c>
      <c r="M717" s="130"/>
      <c r="N717" s="73" t="s">
        <v>2419</v>
      </c>
      <c r="O717" s="369" t="s">
        <v>2937</v>
      </c>
      <c r="P717" s="38">
        <v>46199</v>
      </c>
      <c r="Q717" s="39">
        <f t="shared" si="136"/>
        <v>213839.25</v>
      </c>
      <c r="R717" s="322">
        <v>213839.25</v>
      </c>
      <c r="S717" s="322"/>
      <c r="T717" s="322"/>
      <c r="U717" s="4">
        <v>4</v>
      </c>
      <c r="V717" s="4"/>
      <c r="W717" s="27" t="s">
        <v>3033</v>
      </c>
      <c r="X717" s="27"/>
    </row>
    <row r="718" spans="1:24" ht="69.95" hidden="1" customHeight="1" x14ac:dyDescent="0.25">
      <c r="A718" s="41">
        <v>716</v>
      </c>
      <c r="B718" s="258"/>
      <c r="C718" s="256" t="s">
        <v>2938</v>
      </c>
      <c r="D718" s="259" t="s">
        <v>2939</v>
      </c>
      <c r="E718" s="344" t="s">
        <v>1905</v>
      </c>
      <c r="F718" s="345">
        <v>8023050969</v>
      </c>
      <c r="G718" s="347" t="s">
        <v>1906</v>
      </c>
      <c r="H718" s="7">
        <v>150</v>
      </c>
      <c r="I718" s="7" t="s">
        <v>560</v>
      </c>
      <c r="J718" s="44">
        <v>23.46</v>
      </c>
      <c r="K718" s="65">
        <f t="shared" si="134"/>
        <v>3519</v>
      </c>
      <c r="L718" s="130">
        <f t="shared" si="135"/>
        <v>23.46</v>
      </c>
      <c r="M718" s="130"/>
      <c r="N718" s="73" t="s">
        <v>2419</v>
      </c>
      <c r="O718" s="73" t="s">
        <v>2940</v>
      </c>
      <c r="P718" s="38">
        <v>45291</v>
      </c>
      <c r="Q718" s="39">
        <f t="shared" si="136"/>
        <v>3519</v>
      </c>
      <c r="R718" s="322">
        <f t="shared" si="137"/>
        <v>3870.9</v>
      </c>
      <c r="S718" s="322"/>
      <c r="T718" s="322"/>
      <c r="U718" s="4">
        <v>12</v>
      </c>
      <c r="V718" s="4"/>
      <c r="W718" s="27" t="s">
        <v>3033</v>
      </c>
      <c r="X718" s="27"/>
    </row>
    <row r="719" spans="1:24" ht="69.95" hidden="1" customHeight="1" x14ac:dyDescent="0.25">
      <c r="A719" s="41">
        <v>717</v>
      </c>
      <c r="B719" s="258"/>
      <c r="C719" s="256" t="s">
        <v>1100</v>
      </c>
      <c r="D719" s="259" t="s">
        <v>1101</v>
      </c>
      <c r="E719" s="34" t="s">
        <v>2803</v>
      </c>
      <c r="F719" s="35" t="s">
        <v>2804</v>
      </c>
      <c r="G719" s="347" t="s">
        <v>2805</v>
      </c>
      <c r="H719" s="7">
        <v>1500</v>
      </c>
      <c r="I719" s="7" t="s">
        <v>560</v>
      </c>
      <c r="J719" s="44">
        <v>50.634659999999997</v>
      </c>
      <c r="K719" s="65">
        <f t="shared" si="134"/>
        <v>75951.989999999991</v>
      </c>
      <c r="L719" s="130">
        <f t="shared" si="135"/>
        <v>50.634659999999997</v>
      </c>
      <c r="M719" s="130"/>
      <c r="N719" s="73" t="s">
        <v>2419</v>
      </c>
      <c r="O719" s="369" t="s">
        <v>2941</v>
      </c>
      <c r="P719" s="38">
        <v>45291</v>
      </c>
      <c r="Q719" s="39">
        <f t="shared" si="136"/>
        <v>75951.989999999991</v>
      </c>
      <c r="R719" s="322">
        <f t="shared" si="137"/>
        <v>83547.188999999984</v>
      </c>
      <c r="S719" s="322"/>
      <c r="T719" s="322"/>
      <c r="U719" s="4">
        <v>12</v>
      </c>
      <c r="V719" s="4"/>
      <c r="W719" s="27" t="s">
        <v>3033</v>
      </c>
      <c r="X719" s="27"/>
    </row>
    <row r="720" spans="1:24" ht="69.95" hidden="1" customHeight="1" x14ac:dyDescent="0.25">
      <c r="A720" s="41">
        <v>718</v>
      </c>
      <c r="B720" s="258"/>
      <c r="C720" s="256" t="s">
        <v>2942</v>
      </c>
      <c r="D720" s="259" t="s">
        <v>2943</v>
      </c>
      <c r="E720" s="344" t="s">
        <v>10</v>
      </c>
      <c r="F720" s="345" t="s">
        <v>76</v>
      </c>
      <c r="G720" s="312" t="s">
        <v>77</v>
      </c>
      <c r="H720" s="7">
        <v>9000</v>
      </c>
      <c r="I720" s="7" t="s">
        <v>560</v>
      </c>
      <c r="J720" s="44">
        <v>16.330660000000002</v>
      </c>
      <c r="K720" s="65">
        <f t="shared" si="134"/>
        <v>146975.94</v>
      </c>
      <c r="L720" s="130">
        <f t="shared" si="135"/>
        <v>16.330660000000002</v>
      </c>
      <c r="M720" s="130"/>
      <c r="N720" s="73" t="s">
        <v>2419</v>
      </c>
      <c r="O720" s="369" t="s">
        <v>2944</v>
      </c>
      <c r="P720" s="38">
        <v>45077</v>
      </c>
      <c r="Q720" s="39">
        <f t="shared" si="136"/>
        <v>146975.94</v>
      </c>
      <c r="R720" s="322">
        <f t="shared" si="137"/>
        <v>161673.53400000001</v>
      </c>
      <c r="S720" s="322"/>
      <c r="T720" s="322"/>
      <c r="U720" s="4">
        <v>3</v>
      </c>
      <c r="V720" s="4"/>
      <c r="W720" s="27" t="s">
        <v>3033</v>
      </c>
      <c r="X720" s="27"/>
    </row>
    <row r="721" spans="1:24" ht="69.95" hidden="1" customHeight="1" x14ac:dyDescent="0.25">
      <c r="A721" s="41">
        <v>719</v>
      </c>
      <c r="B721" s="258"/>
      <c r="C721" s="256" t="s">
        <v>2945</v>
      </c>
      <c r="D721" s="259" t="s">
        <v>2946</v>
      </c>
      <c r="E721" s="34" t="s">
        <v>2153</v>
      </c>
      <c r="F721" s="35" t="s">
        <v>773</v>
      </c>
      <c r="G721" s="394" t="s">
        <v>3730</v>
      </c>
      <c r="H721" s="7">
        <v>1500</v>
      </c>
      <c r="I721" s="7" t="s">
        <v>560</v>
      </c>
      <c r="J721" s="44">
        <v>13</v>
      </c>
      <c r="K721" s="65">
        <f t="shared" si="134"/>
        <v>19500</v>
      </c>
      <c r="L721" s="130">
        <f t="shared" si="135"/>
        <v>13</v>
      </c>
      <c r="M721" s="130"/>
      <c r="N721" s="73" t="s">
        <v>2419</v>
      </c>
      <c r="O721" s="73" t="s">
        <v>2947</v>
      </c>
      <c r="P721" s="38">
        <v>45077</v>
      </c>
      <c r="Q721" s="39">
        <f t="shared" si="136"/>
        <v>19500</v>
      </c>
      <c r="R721" s="322">
        <f t="shared" si="137"/>
        <v>21450</v>
      </c>
      <c r="S721" s="322"/>
      <c r="T721" s="322"/>
      <c r="U721" s="4">
        <v>10</v>
      </c>
      <c r="V721" s="4"/>
      <c r="W721" s="27" t="s">
        <v>3033</v>
      </c>
      <c r="X721" s="27"/>
    </row>
    <row r="722" spans="1:24" ht="69.95" hidden="1" customHeight="1" x14ac:dyDescent="0.25">
      <c r="A722" s="41">
        <v>720</v>
      </c>
      <c r="B722" s="258"/>
      <c r="C722" s="256" t="s">
        <v>2948</v>
      </c>
      <c r="D722" s="259" t="s">
        <v>2949</v>
      </c>
      <c r="E722" s="34" t="s">
        <v>2950</v>
      </c>
      <c r="F722" s="35" t="s">
        <v>2951</v>
      </c>
      <c r="G722" s="347" t="s">
        <v>2952</v>
      </c>
      <c r="H722" s="7">
        <v>12500</v>
      </c>
      <c r="I722" s="7" t="s">
        <v>560</v>
      </c>
      <c r="J722" s="44">
        <v>0.13233</v>
      </c>
      <c r="K722" s="65">
        <f t="shared" ref="K722:K747" si="138">H722*J722</f>
        <v>1654.125</v>
      </c>
      <c r="L722" s="130">
        <f t="shared" ref="L722:L747" si="139">J722</f>
        <v>0.13233</v>
      </c>
      <c r="M722" s="130"/>
      <c r="N722" s="73" t="s">
        <v>2419</v>
      </c>
      <c r="O722" s="73" t="s">
        <v>2953</v>
      </c>
      <c r="P722" s="38">
        <v>45291</v>
      </c>
      <c r="Q722" s="39">
        <f t="shared" ref="Q722:Q775" si="140">K722</f>
        <v>1654.125</v>
      </c>
      <c r="R722" s="322">
        <f t="shared" ref="R722:R776" si="141">(Q722*0.1)+Q722</f>
        <v>1819.5374999999999</v>
      </c>
      <c r="S722" s="322"/>
      <c r="T722" s="322"/>
      <c r="U722" s="4">
        <v>12</v>
      </c>
      <c r="V722" s="4"/>
      <c r="W722" s="27" t="s">
        <v>3033</v>
      </c>
      <c r="X722" s="27"/>
    </row>
    <row r="723" spans="1:24" ht="69.95" hidden="1" customHeight="1" x14ac:dyDescent="0.25">
      <c r="A723" s="41">
        <v>721</v>
      </c>
      <c r="B723" s="258"/>
      <c r="C723" s="256" t="s">
        <v>2954</v>
      </c>
      <c r="D723" s="259" t="s">
        <v>2955</v>
      </c>
      <c r="E723" s="34" t="s">
        <v>2153</v>
      </c>
      <c r="F723" s="35" t="s">
        <v>773</v>
      </c>
      <c r="G723" s="394" t="s">
        <v>3730</v>
      </c>
      <c r="H723" s="7">
        <v>500</v>
      </c>
      <c r="I723" s="7" t="s">
        <v>560</v>
      </c>
      <c r="J723" s="44">
        <v>16</v>
      </c>
      <c r="K723" s="65">
        <f t="shared" si="138"/>
        <v>8000</v>
      </c>
      <c r="L723" s="130">
        <f t="shared" si="139"/>
        <v>16</v>
      </c>
      <c r="M723" s="130"/>
      <c r="N723" s="73" t="s">
        <v>2419</v>
      </c>
      <c r="O723" s="73" t="s">
        <v>2956</v>
      </c>
      <c r="P723" s="38">
        <v>45077</v>
      </c>
      <c r="Q723" s="39">
        <f t="shared" si="140"/>
        <v>8000</v>
      </c>
      <c r="R723" s="322">
        <f t="shared" si="141"/>
        <v>8800</v>
      </c>
      <c r="S723" s="322"/>
      <c r="T723" s="322"/>
      <c r="U723" s="4">
        <v>12</v>
      </c>
      <c r="V723" s="4"/>
      <c r="W723" s="27" t="s">
        <v>3033</v>
      </c>
      <c r="X723" s="27"/>
    </row>
    <row r="724" spans="1:24" ht="69.95" hidden="1" customHeight="1" x14ac:dyDescent="0.25">
      <c r="A724" s="41">
        <v>722</v>
      </c>
      <c r="B724" s="258"/>
      <c r="C724" s="256" t="s">
        <v>2715</v>
      </c>
      <c r="D724" s="258" t="s">
        <v>2178</v>
      </c>
      <c r="E724" s="41" t="s">
        <v>312</v>
      </c>
      <c r="F724" s="42" t="s">
        <v>313</v>
      </c>
      <c r="G724" s="306" t="s">
        <v>2645</v>
      </c>
      <c r="H724" s="51">
        <v>4032</v>
      </c>
      <c r="I724" s="51" t="s">
        <v>560</v>
      </c>
      <c r="J724" s="114">
        <v>17.534289999999999</v>
      </c>
      <c r="K724" s="115">
        <f t="shared" si="138"/>
        <v>70698.257279999991</v>
      </c>
      <c r="L724" s="360">
        <f t="shared" si="139"/>
        <v>17.534289999999999</v>
      </c>
      <c r="M724" s="130"/>
      <c r="N724" s="73" t="s">
        <v>2419</v>
      </c>
      <c r="O724" s="369" t="s">
        <v>2957</v>
      </c>
      <c r="P724" s="48">
        <v>45077</v>
      </c>
      <c r="Q724" s="49">
        <f t="shared" si="140"/>
        <v>70698.257279999991</v>
      </c>
      <c r="R724" s="10">
        <f t="shared" si="141"/>
        <v>77768.083007999987</v>
      </c>
      <c r="S724" s="322"/>
      <c r="T724" s="10"/>
      <c r="U724" s="124">
        <v>4</v>
      </c>
      <c r="V724" s="124"/>
      <c r="W724" s="27" t="s">
        <v>3033</v>
      </c>
      <c r="X724" s="27"/>
    </row>
    <row r="725" spans="1:24" ht="69.95" hidden="1" customHeight="1" x14ac:dyDescent="0.25">
      <c r="A725" s="41">
        <v>723</v>
      </c>
      <c r="B725" s="258"/>
      <c r="C725" s="256" t="s">
        <v>2958</v>
      </c>
      <c r="D725" s="259" t="s">
        <v>2959</v>
      </c>
      <c r="E725" s="34" t="s">
        <v>536</v>
      </c>
      <c r="F725" s="345" t="s">
        <v>1009</v>
      </c>
      <c r="G725" s="347" t="s">
        <v>1010</v>
      </c>
      <c r="H725" s="7">
        <v>4000</v>
      </c>
      <c r="I725" s="7" t="s">
        <v>560</v>
      </c>
      <c r="J725" s="44">
        <v>0.41</v>
      </c>
      <c r="K725" s="65">
        <f t="shared" si="138"/>
        <v>1640</v>
      </c>
      <c r="L725" s="130">
        <f t="shared" si="139"/>
        <v>0.41</v>
      </c>
      <c r="M725" s="130"/>
      <c r="N725" s="73" t="s">
        <v>2419</v>
      </c>
      <c r="O725" s="73" t="s">
        <v>2960</v>
      </c>
      <c r="P725" s="38">
        <v>45291</v>
      </c>
      <c r="Q725" s="39">
        <f t="shared" si="140"/>
        <v>1640</v>
      </c>
      <c r="R725" s="322">
        <f t="shared" si="141"/>
        <v>1804</v>
      </c>
      <c r="S725" s="322"/>
      <c r="T725" s="322"/>
      <c r="U725" s="4">
        <v>10</v>
      </c>
      <c r="V725" s="4"/>
      <c r="W725" s="27" t="s">
        <v>3033</v>
      </c>
      <c r="X725" s="27"/>
    </row>
    <row r="726" spans="1:24" ht="69.95" hidden="1" customHeight="1" x14ac:dyDescent="0.25">
      <c r="A726" s="348">
        <v>724</v>
      </c>
      <c r="B726" s="359"/>
      <c r="C726" s="455" t="s">
        <v>2961</v>
      </c>
      <c r="D726" s="359" t="s">
        <v>2962</v>
      </c>
      <c r="E726" s="348" t="s">
        <v>370</v>
      </c>
      <c r="F726" s="444" t="s">
        <v>371</v>
      </c>
      <c r="G726" s="446" t="s">
        <v>372</v>
      </c>
      <c r="H726" s="51">
        <v>3000</v>
      </c>
      <c r="I726" s="51" t="s">
        <v>560</v>
      </c>
      <c r="J726" s="114">
        <v>0.18679999999999999</v>
      </c>
      <c r="K726" s="115">
        <f t="shared" si="138"/>
        <v>560.4</v>
      </c>
      <c r="L726" s="360">
        <f t="shared" si="139"/>
        <v>0.18679999999999999</v>
      </c>
      <c r="M726" s="130"/>
      <c r="N726" s="116" t="s">
        <v>2419</v>
      </c>
      <c r="O726" s="116" t="s">
        <v>2963</v>
      </c>
      <c r="P726" s="56"/>
      <c r="Q726" s="57"/>
      <c r="R726" s="346"/>
      <c r="S726" s="322"/>
      <c r="T726" s="346" t="s">
        <v>3012</v>
      </c>
      <c r="U726" s="4">
        <v>4</v>
      </c>
      <c r="V726" s="4"/>
      <c r="W726" s="27"/>
      <c r="X726" s="27"/>
    </row>
    <row r="727" spans="1:24" ht="69.95" hidden="1" customHeight="1" x14ac:dyDescent="0.25">
      <c r="A727" s="41">
        <v>725</v>
      </c>
      <c r="B727" s="258"/>
      <c r="C727" s="256" t="s">
        <v>2964</v>
      </c>
      <c r="D727" s="259" t="s">
        <v>2965</v>
      </c>
      <c r="E727" s="344" t="s">
        <v>312</v>
      </c>
      <c r="F727" s="345" t="s">
        <v>313</v>
      </c>
      <c r="G727" s="347" t="s">
        <v>2645</v>
      </c>
      <c r="H727" s="7">
        <v>20</v>
      </c>
      <c r="I727" s="7" t="s">
        <v>560</v>
      </c>
      <c r="J727" s="44">
        <v>1659.56</v>
      </c>
      <c r="K727" s="65">
        <f t="shared" si="138"/>
        <v>33191.199999999997</v>
      </c>
      <c r="L727" s="130">
        <f t="shared" si="139"/>
        <v>1659.56</v>
      </c>
      <c r="M727" s="130"/>
      <c r="N727" s="73" t="s">
        <v>2419</v>
      </c>
      <c r="O727" s="73" t="s">
        <v>2966</v>
      </c>
      <c r="P727" s="38">
        <v>45291</v>
      </c>
      <c r="Q727" s="39">
        <f t="shared" si="140"/>
        <v>33191.199999999997</v>
      </c>
      <c r="R727" s="322">
        <f t="shared" si="141"/>
        <v>36510.32</v>
      </c>
      <c r="S727" s="322"/>
      <c r="T727" s="322"/>
      <c r="U727" s="4">
        <v>9</v>
      </c>
      <c r="V727" s="4"/>
      <c r="W727" s="27" t="s">
        <v>3033</v>
      </c>
      <c r="X727" s="27"/>
    </row>
    <row r="728" spans="1:24" ht="69.95" hidden="1" customHeight="1" x14ac:dyDescent="0.25">
      <c r="A728" s="41">
        <v>726</v>
      </c>
      <c r="B728" s="258"/>
      <c r="C728" s="256" t="s">
        <v>2967</v>
      </c>
      <c r="D728" s="259" t="s">
        <v>2718</v>
      </c>
      <c r="E728" s="34" t="s">
        <v>2719</v>
      </c>
      <c r="F728" s="35" t="s">
        <v>2968</v>
      </c>
      <c r="G728" s="347" t="s">
        <v>2969</v>
      </c>
      <c r="H728" s="7">
        <v>13680</v>
      </c>
      <c r="I728" s="7" t="s">
        <v>560</v>
      </c>
      <c r="J728" s="44">
        <v>0.24</v>
      </c>
      <c r="K728" s="65">
        <f t="shared" si="138"/>
        <v>3283.2</v>
      </c>
      <c r="L728" s="130">
        <f t="shared" si="139"/>
        <v>0.24</v>
      </c>
      <c r="M728" s="130"/>
      <c r="N728" s="73" t="s">
        <v>2419</v>
      </c>
      <c r="O728" s="73" t="s">
        <v>2720</v>
      </c>
      <c r="P728" s="38">
        <v>45291</v>
      </c>
      <c r="Q728" s="39">
        <f t="shared" si="140"/>
        <v>3283.2</v>
      </c>
      <c r="R728" s="322">
        <f t="shared" si="141"/>
        <v>3611.52</v>
      </c>
      <c r="S728" s="322"/>
      <c r="T728" s="322"/>
      <c r="U728" s="4">
        <v>12</v>
      </c>
      <c r="V728" s="4"/>
      <c r="W728" s="27" t="s">
        <v>3033</v>
      </c>
      <c r="X728" s="27"/>
    </row>
    <row r="729" spans="1:24" ht="69.95" hidden="1" customHeight="1" x14ac:dyDescent="0.25">
      <c r="A729" s="41">
        <v>727</v>
      </c>
      <c r="B729" s="258"/>
      <c r="C729" s="256" t="s">
        <v>2970</v>
      </c>
      <c r="D729" s="259" t="s">
        <v>2971</v>
      </c>
      <c r="E729" s="34" t="s">
        <v>2191</v>
      </c>
      <c r="F729" s="30" t="s">
        <v>1016</v>
      </c>
      <c r="G729" s="347" t="s">
        <v>2192</v>
      </c>
      <c r="H729" s="7" t="s">
        <v>2972</v>
      </c>
      <c r="I729" s="7" t="s">
        <v>560</v>
      </c>
      <c r="J729" s="44">
        <v>139</v>
      </c>
      <c r="K729" s="65" t="s">
        <v>2973</v>
      </c>
      <c r="L729" s="130">
        <f t="shared" si="139"/>
        <v>139</v>
      </c>
      <c r="M729" s="130"/>
      <c r="N729" s="73" t="s">
        <v>2419</v>
      </c>
      <c r="O729" s="73" t="s">
        <v>2974</v>
      </c>
      <c r="P729" s="38" t="s">
        <v>2982</v>
      </c>
      <c r="Q729" s="39">
        <v>139</v>
      </c>
      <c r="R729" s="349">
        <f>(Q729*0.1)+Q729</f>
        <v>152.9</v>
      </c>
      <c r="S729" s="322"/>
      <c r="T729" s="322"/>
      <c r="U729" s="4">
        <v>3</v>
      </c>
      <c r="V729" s="4"/>
      <c r="W729" s="27" t="s">
        <v>3033</v>
      </c>
      <c r="X729" s="27"/>
    </row>
    <row r="730" spans="1:24" ht="69.95" hidden="1" customHeight="1" x14ac:dyDescent="0.25">
      <c r="A730" s="41">
        <v>728</v>
      </c>
      <c r="B730" s="258"/>
      <c r="C730" s="256" t="s">
        <v>3003</v>
      </c>
      <c r="D730" s="259" t="s">
        <v>3004</v>
      </c>
      <c r="E730" s="34" t="s">
        <v>1258</v>
      </c>
      <c r="F730" s="35" t="s">
        <v>1257</v>
      </c>
      <c r="G730" s="347" t="s">
        <v>1259</v>
      </c>
      <c r="H730" s="7">
        <v>950</v>
      </c>
      <c r="I730" s="7" t="s">
        <v>560</v>
      </c>
      <c r="J730" s="44">
        <v>38</v>
      </c>
      <c r="K730" s="65">
        <f t="shared" si="138"/>
        <v>36100</v>
      </c>
      <c r="L730" s="130">
        <f t="shared" si="139"/>
        <v>38</v>
      </c>
      <c r="M730" s="130"/>
      <c r="N730" s="73" t="s">
        <v>551</v>
      </c>
      <c r="O730" s="73" t="s">
        <v>3005</v>
      </c>
      <c r="P730" s="38">
        <v>45077</v>
      </c>
      <c r="Q730" s="39">
        <f t="shared" si="140"/>
        <v>36100</v>
      </c>
      <c r="R730" s="322">
        <f t="shared" si="141"/>
        <v>39710</v>
      </c>
      <c r="S730" s="322"/>
      <c r="T730" s="349" t="s">
        <v>2650</v>
      </c>
      <c r="U730" s="4">
        <v>3</v>
      </c>
      <c r="V730" s="4"/>
      <c r="W730" s="27" t="s">
        <v>3033</v>
      </c>
      <c r="X730" s="27"/>
    </row>
    <row r="731" spans="1:24" ht="69.95" hidden="1" customHeight="1" x14ac:dyDescent="0.25">
      <c r="A731" s="41">
        <v>729</v>
      </c>
      <c r="B731" s="258"/>
      <c r="C731" s="258" t="s">
        <v>3025</v>
      </c>
      <c r="D731" s="259" t="s">
        <v>3023</v>
      </c>
      <c r="E731" s="356" t="s">
        <v>203</v>
      </c>
      <c r="F731" s="357" t="s">
        <v>167</v>
      </c>
      <c r="G731" s="358" t="s">
        <v>168</v>
      </c>
      <c r="H731" s="7" t="s">
        <v>3026</v>
      </c>
      <c r="I731" s="7" t="s">
        <v>560</v>
      </c>
      <c r="J731" s="44" t="s">
        <v>3027</v>
      </c>
      <c r="K731" s="65">
        <v>31410</v>
      </c>
      <c r="L731" s="130" t="str">
        <f t="shared" si="139"/>
        <v>€ 9,45
€ 12,6</v>
      </c>
      <c r="M731" s="130"/>
      <c r="N731" s="73" t="s">
        <v>2419</v>
      </c>
      <c r="O731" s="73" t="s">
        <v>3024</v>
      </c>
      <c r="P731" s="38">
        <v>45350</v>
      </c>
      <c r="Q731" s="39">
        <f t="shared" si="140"/>
        <v>31410</v>
      </c>
      <c r="R731" s="322">
        <f t="shared" si="141"/>
        <v>34551</v>
      </c>
      <c r="S731" s="322"/>
      <c r="T731" s="322"/>
      <c r="U731" s="4">
        <v>12</v>
      </c>
      <c r="V731" s="4"/>
      <c r="W731" s="27" t="s">
        <v>3505</v>
      </c>
      <c r="X731" s="27"/>
    </row>
    <row r="732" spans="1:24" ht="69.95" hidden="1" customHeight="1" x14ac:dyDescent="0.25">
      <c r="A732" s="41">
        <v>730</v>
      </c>
      <c r="B732" s="258"/>
      <c r="C732" s="258" t="s">
        <v>3028</v>
      </c>
      <c r="D732" s="259" t="s">
        <v>521</v>
      </c>
      <c r="E732" s="356" t="s">
        <v>203</v>
      </c>
      <c r="F732" s="357" t="s">
        <v>167</v>
      </c>
      <c r="G732" s="358" t="s">
        <v>168</v>
      </c>
      <c r="H732" s="7">
        <v>85000</v>
      </c>
      <c r="I732" s="7" t="s">
        <v>560</v>
      </c>
      <c r="J732" s="44">
        <v>3.058E-2</v>
      </c>
      <c r="K732" s="65">
        <f t="shared" si="138"/>
        <v>2599.3000000000002</v>
      </c>
      <c r="L732" s="130">
        <f t="shared" si="139"/>
        <v>3.058E-2</v>
      </c>
      <c r="M732" s="130"/>
      <c r="N732" s="73" t="s">
        <v>2419</v>
      </c>
      <c r="O732" s="73" t="s">
        <v>3029</v>
      </c>
      <c r="P732" s="38">
        <v>45350</v>
      </c>
      <c r="Q732" s="39">
        <f t="shared" si="140"/>
        <v>2599.3000000000002</v>
      </c>
      <c r="R732" s="322">
        <f t="shared" si="141"/>
        <v>2859.23</v>
      </c>
      <c r="S732" s="322"/>
      <c r="T732" s="322"/>
      <c r="U732" s="4">
        <v>12</v>
      </c>
      <c r="V732" s="4"/>
      <c r="W732" s="27" t="s">
        <v>3505</v>
      </c>
      <c r="X732" s="27"/>
    </row>
    <row r="733" spans="1:24" ht="124.5" hidden="1" customHeight="1" x14ac:dyDescent="0.25">
      <c r="A733" s="41">
        <v>731</v>
      </c>
      <c r="B733" s="258"/>
      <c r="C733" s="258" t="s">
        <v>3030</v>
      </c>
      <c r="D733" s="33" t="s">
        <v>1597</v>
      </c>
      <c r="E733" s="365" t="s">
        <v>1598</v>
      </c>
      <c r="F733" s="366" t="s">
        <v>1599</v>
      </c>
      <c r="G733" s="364" t="s">
        <v>1675</v>
      </c>
      <c r="H733" s="7">
        <v>55440</v>
      </c>
      <c r="I733" s="7" t="s">
        <v>560</v>
      </c>
      <c r="J733" s="44">
        <v>1.0071399999999999</v>
      </c>
      <c r="K733" s="65">
        <f t="shared" si="138"/>
        <v>55835.841599999992</v>
      </c>
      <c r="L733" s="130">
        <f t="shared" si="139"/>
        <v>1.0071399999999999</v>
      </c>
      <c r="M733" s="130"/>
      <c r="N733" s="73" t="s">
        <v>2419</v>
      </c>
      <c r="O733" s="73" t="s">
        <v>3031</v>
      </c>
      <c r="P733" s="38">
        <v>46202</v>
      </c>
      <c r="Q733" s="39">
        <f t="shared" si="140"/>
        <v>55835.841599999992</v>
      </c>
      <c r="R733" s="322">
        <f t="shared" si="141"/>
        <v>61419.425759999991</v>
      </c>
      <c r="S733" s="322"/>
      <c r="T733" s="322" t="s">
        <v>3032</v>
      </c>
      <c r="U733" s="4">
        <v>39</v>
      </c>
      <c r="V733" s="4" t="s">
        <v>1052</v>
      </c>
      <c r="W733" s="27" t="s">
        <v>3505</v>
      </c>
      <c r="X733" s="27"/>
    </row>
    <row r="734" spans="1:24" ht="69.95" hidden="1" customHeight="1" x14ac:dyDescent="0.25">
      <c r="A734" s="41">
        <v>732</v>
      </c>
      <c r="B734" s="258"/>
      <c r="C734" s="258" t="s">
        <v>3035</v>
      </c>
      <c r="D734" s="259" t="s">
        <v>3034</v>
      </c>
      <c r="E734" s="34" t="s">
        <v>3036</v>
      </c>
      <c r="F734" s="368" t="s">
        <v>555</v>
      </c>
      <c r="G734" s="367" t="s">
        <v>554</v>
      </c>
      <c r="H734" s="7">
        <v>1500</v>
      </c>
      <c r="I734" s="7" t="s">
        <v>560</v>
      </c>
      <c r="J734" s="44">
        <v>110.94</v>
      </c>
      <c r="K734" s="65">
        <f t="shared" si="138"/>
        <v>166410</v>
      </c>
      <c r="L734" s="130">
        <f t="shared" si="139"/>
        <v>110.94</v>
      </c>
      <c r="M734" s="130"/>
      <c r="N734" s="73" t="s">
        <v>551</v>
      </c>
      <c r="O734" s="73" t="s">
        <v>3037</v>
      </c>
      <c r="P734" s="38">
        <v>46202</v>
      </c>
      <c r="Q734" s="39">
        <v>299838</v>
      </c>
      <c r="R734" s="322">
        <f t="shared" si="141"/>
        <v>329821.8</v>
      </c>
      <c r="S734" s="322"/>
      <c r="T734" s="322" t="s">
        <v>3038</v>
      </c>
      <c r="U734" s="4">
        <v>39</v>
      </c>
      <c r="V734" s="4" t="s">
        <v>1052</v>
      </c>
      <c r="W734" s="27" t="s">
        <v>3505</v>
      </c>
      <c r="X734" s="27"/>
    </row>
    <row r="735" spans="1:24" ht="69.95" hidden="1" customHeight="1" x14ac:dyDescent="0.25">
      <c r="A735" s="41">
        <v>733</v>
      </c>
      <c r="B735" s="258"/>
      <c r="C735" s="258" t="s">
        <v>1447</v>
      </c>
      <c r="D735" s="33" t="s">
        <v>1448</v>
      </c>
      <c r="E735" s="400" t="s">
        <v>1449</v>
      </c>
      <c r="F735" s="371" t="s">
        <v>1464</v>
      </c>
      <c r="G735" s="370" t="s">
        <v>1465</v>
      </c>
      <c r="H735" s="7" t="s">
        <v>3040</v>
      </c>
      <c r="I735" s="7" t="s">
        <v>560</v>
      </c>
      <c r="J735" s="44" t="s">
        <v>3041</v>
      </c>
      <c r="K735" s="65">
        <v>13948.9</v>
      </c>
      <c r="L735" s="130" t="str">
        <f t="shared" si="139"/>
        <v>€ 0,65803
€ 1,40818
€ 6,53424</v>
      </c>
      <c r="M735" s="130"/>
      <c r="N735" s="73" t="s">
        <v>3042</v>
      </c>
      <c r="O735" s="73" t="s">
        <v>3043</v>
      </c>
      <c r="P735" s="38">
        <v>45382</v>
      </c>
      <c r="Q735" s="39">
        <f t="shared" si="140"/>
        <v>13948.9</v>
      </c>
      <c r="R735" s="322">
        <f t="shared" si="141"/>
        <v>15343.789999999999</v>
      </c>
      <c r="S735" s="322"/>
      <c r="T735" s="322" t="s">
        <v>3044</v>
      </c>
      <c r="U735" s="4">
        <v>12</v>
      </c>
      <c r="V735" s="4"/>
      <c r="W735" s="27" t="s">
        <v>3505</v>
      </c>
      <c r="X735" s="27"/>
    </row>
    <row r="736" spans="1:24" ht="69.95" hidden="1" customHeight="1" x14ac:dyDescent="0.25">
      <c r="A736" s="41">
        <v>734</v>
      </c>
      <c r="B736" s="258"/>
      <c r="C736" s="258" t="s">
        <v>3045</v>
      </c>
      <c r="D736" s="259" t="s">
        <v>3046</v>
      </c>
      <c r="E736" s="34" t="s">
        <v>3047</v>
      </c>
      <c r="F736" s="35" t="s">
        <v>3048</v>
      </c>
      <c r="G736" s="312" t="s">
        <v>3049</v>
      </c>
      <c r="H736" s="7">
        <v>15000</v>
      </c>
      <c r="I736" s="7" t="s">
        <v>560</v>
      </c>
      <c r="J736" s="44">
        <v>8.8900000000000007E-2</v>
      </c>
      <c r="K736" s="65">
        <f t="shared" si="138"/>
        <v>1333.5</v>
      </c>
      <c r="L736" s="130">
        <f t="shared" si="139"/>
        <v>8.8900000000000007E-2</v>
      </c>
      <c r="M736" s="130"/>
      <c r="N736" s="73" t="s">
        <v>3042</v>
      </c>
      <c r="O736" s="73" t="s">
        <v>3050</v>
      </c>
      <c r="P736" s="38">
        <v>45291</v>
      </c>
      <c r="Q736" s="39">
        <f t="shared" si="140"/>
        <v>1333.5</v>
      </c>
      <c r="R736" s="322">
        <f t="shared" si="141"/>
        <v>1466.85</v>
      </c>
      <c r="S736" s="322"/>
      <c r="T736" s="322"/>
      <c r="U736" s="4">
        <v>12</v>
      </c>
      <c r="V736" s="4"/>
      <c r="W736" s="27" t="s">
        <v>3505</v>
      </c>
      <c r="X736" s="27"/>
    </row>
    <row r="737" spans="1:24" ht="69.95" hidden="1" customHeight="1" x14ac:dyDescent="0.25">
      <c r="A737" s="41">
        <v>735</v>
      </c>
      <c r="B737" s="258"/>
      <c r="C737" s="258" t="s">
        <v>3051</v>
      </c>
      <c r="D737" s="259" t="s">
        <v>3052</v>
      </c>
      <c r="E737" s="34" t="s">
        <v>2153</v>
      </c>
      <c r="F737" s="35" t="s">
        <v>773</v>
      </c>
      <c r="G737" s="394" t="s">
        <v>3730</v>
      </c>
      <c r="H737" s="7">
        <v>9000</v>
      </c>
      <c r="I737" s="7" t="s">
        <v>560</v>
      </c>
      <c r="J737" s="44">
        <v>3.6700000000000003E-2</v>
      </c>
      <c r="K737" s="65">
        <f t="shared" si="138"/>
        <v>330.3</v>
      </c>
      <c r="L737" s="130">
        <f t="shared" si="139"/>
        <v>3.6700000000000003E-2</v>
      </c>
      <c r="M737" s="130"/>
      <c r="N737" s="73" t="s">
        <v>3042</v>
      </c>
      <c r="O737" s="73" t="s">
        <v>3053</v>
      </c>
      <c r="P737" s="38">
        <v>45322</v>
      </c>
      <c r="Q737" s="39">
        <f t="shared" si="140"/>
        <v>330.3</v>
      </c>
      <c r="R737" s="322">
        <f t="shared" si="141"/>
        <v>363.33000000000004</v>
      </c>
      <c r="S737" s="322"/>
      <c r="T737" s="322"/>
      <c r="U737" s="4">
        <v>12</v>
      </c>
      <c r="V737" s="4"/>
      <c r="W737" s="27" t="s">
        <v>3505</v>
      </c>
      <c r="X737" s="27"/>
    </row>
    <row r="738" spans="1:24" ht="69.95" hidden="1" customHeight="1" x14ac:dyDescent="0.25">
      <c r="A738" s="41">
        <v>736</v>
      </c>
      <c r="B738" s="258"/>
      <c r="C738" s="258" t="s">
        <v>3054</v>
      </c>
      <c r="D738" s="259" t="s">
        <v>2830</v>
      </c>
      <c r="E738" s="59" t="s">
        <v>2559</v>
      </c>
      <c r="F738" s="58" t="s">
        <v>2560</v>
      </c>
      <c r="G738" s="306" t="s">
        <v>2561</v>
      </c>
      <c r="H738" s="7">
        <v>11200</v>
      </c>
      <c r="I738" s="7" t="s">
        <v>560</v>
      </c>
      <c r="J738" s="44">
        <v>3.5709999999999999E-2</v>
      </c>
      <c r="K738" s="65">
        <f t="shared" si="138"/>
        <v>399.952</v>
      </c>
      <c r="L738" s="130">
        <f t="shared" si="139"/>
        <v>3.5709999999999999E-2</v>
      </c>
      <c r="M738" s="130"/>
      <c r="N738" s="73" t="s">
        <v>3042</v>
      </c>
      <c r="O738" s="73" t="s">
        <v>3055</v>
      </c>
      <c r="P738" s="38">
        <v>45351</v>
      </c>
      <c r="Q738" s="39">
        <f t="shared" si="140"/>
        <v>399.952</v>
      </c>
      <c r="R738" s="322">
        <f t="shared" si="141"/>
        <v>439.94720000000001</v>
      </c>
      <c r="S738" s="322"/>
      <c r="T738" s="322"/>
      <c r="U738" s="4">
        <v>12</v>
      </c>
      <c r="V738" s="4"/>
      <c r="W738" s="27" t="s">
        <v>3505</v>
      </c>
      <c r="X738" s="27"/>
    </row>
    <row r="739" spans="1:24" ht="69.95" hidden="1" customHeight="1" x14ac:dyDescent="0.25">
      <c r="A739" s="41">
        <v>737</v>
      </c>
      <c r="B739" s="258"/>
      <c r="C739" s="258" t="s">
        <v>3056</v>
      </c>
      <c r="D739" s="259" t="s">
        <v>3057</v>
      </c>
      <c r="E739" s="372" t="s">
        <v>10</v>
      </c>
      <c r="F739" s="373" t="s">
        <v>76</v>
      </c>
      <c r="G739" s="374" t="s">
        <v>77</v>
      </c>
      <c r="H739" s="7">
        <v>1800</v>
      </c>
      <c r="I739" s="7" t="s">
        <v>560</v>
      </c>
      <c r="J739" s="44">
        <v>5.8663400000000001</v>
      </c>
      <c r="K739" s="65">
        <f t="shared" si="138"/>
        <v>10559.412</v>
      </c>
      <c r="L739" s="130">
        <f t="shared" si="139"/>
        <v>5.8663400000000001</v>
      </c>
      <c r="M739" s="130"/>
      <c r="N739" s="73" t="s">
        <v>3042</v>
      </c>
      <c r="O739" s="73" t="s">
        <v>3058</v>
      </c>
      <c r="P739" s="38">
        <v>45291</v>
      </c>
      <c r="Q739" s="39">
        <f t="shared" si="140"/>
        <v>10559.412</v>
      </c>
      <c r="R739" s="322">
        <f t="shared" si="141"/>
        <v>11615.3532</v>
      </c>
      <c r="S739" s="322"/>
      <c r="T739" s="322"/>
      <c r="U739" s="4">
        <v>12</v>
      </c>
      <c r="V739" s="4"/>
      <c r="W739" s="27" t="s">
        <v>3505</v>
      </c>
      <c r="X739" s="27"/>
    </row>
    <row r="740" spans="1:24" ht="100.5" hidden="1" customHeight="1" x14ac:dyDescent="0.25">
      <c r="A740" s="41">
        <v>738</v>
      </c>
      <c r="B740" s="258"/>
      <c r="C740" s="258" t="s">
        <v>3059</v>
      </c>
      <c r="D740" s="259" t="s">
        <v>3060</v>
      </c>
      <c r="E740" s="372" t="s">
        <v>954</v>
      </c>
      <c r="F740" s="373" t="s">
        <v>586</v>
      </c>
      <c r="G740" s="374" t="s">
        <v>587</v>
      </c>
      <c r="H740" s="7" t="s">
        <v>3061</v>
      </c>
      <c r="I740" s="7" t="s">
        <v>560</v>
      </c>
      <c r="J740" s="44" t="s">
        <v>3062</v>
      </c>
      <c r="K740" s="65">
        <v>3734.9050000000002</v>
      </c>
      <c r="L740" s="130" t="str">
        <f t="shared" si="139"/>
        <v>1,70545
2,20</v>
      </c>
      <c r="M740" s="130"/>
      <c r="N740" s="73" t="s">
        <v>3042</v>
      </c>
      <c r="O740" s="73" t="s">
        <v>3063</v>
      </c>
      <c r="P740" s="38">
        <v>45077</v>
      </c>
      <c r="Q740" s="39">
        <f t="shared" si="140"/>
        <v>3734.9050000000002</v>
      </c>
      <c r="R740" s="322">
        <f t="shared" si="141"/>
        <v>4108.3955000000005</v>
      </c>
      <c r="S740" s="322"/>
      <c r="T740" s="322"/>
      <c r="U740" s="4">
        <v>12</v>
      </c>
      <c r="V740" s="4"/>
      <c r="W740" s="27" t="s">
        <v>3505</v>
      </c>
      <c r="X740" s="27"/>
    </row>
    <row r="741" spans="1:24" ht="69.95" hidden="1" customHeight="1" x14ac:dyDescent="0.25">
      <c r="A741" s="41">
        <v>739</v>
      </c>
      <c r="B741" s="258"/>
      <c r="C741" s="258" t="s">
        <v>3064</v>
      </c>
      <c r="D741" s="259" t="s">
        <v>3065</v>
      </c>
      <c r="E741" s="34" t="s">
        <v>2699</v>
      </c>
      <c r="F741" s="35" t="s">
        <v>1229</v>
      </c>
      <c r="G741" s="374" t="s">
        <v>2977</v>
      </c>
      <c r="H741" s="7">
        <v>3</v>
      </c>
      <c r="I741" s="7" t="s">
        <v>560</v>
      </c>
      <c r="J741" s="44">
        <v>2.0516999999999999</v>
      </c>
      <c r="K741" s="65">
        <f t="shared" si="138"/>
        <v>6.1550999999999991</v>
      </c>
      <c r="L741" s="130">
        <f t="shared" si="139"/>
        <v>2.0516999999999999</v>
      </c>
      <c r="M741" s="130"/>
      <c r="N741" s="73" t="s">
        <v>3042</v>
      </c>
      <c r="O741" s="73" t="s">
        <v>3066</v>
      </c>
      <c r="P741" s="38" t="s">
        <v>3068</v>
      </c>
      <c r="Q741" s="39">
        <f t="shared" si="140"/>
        <v>6.1550999999999991</v>
      </c>
      <c r="R741" s="322">
        <f t="shared" si="141"/>
        <v>6.7706099999999996</v>
      </c>
      <c r="S741" s="322"/>
      <c r="T741" s="322"/>
      <c r="U741" s="4" t="s">
        <v>3067</v>
      </c>
      <c r="V741" s="4"/>
      <c r="W741" s="27" t="s">
        <v>3505</v>
      </c>
      <c r="X741" s="27"/>
    </row>
    <row r="742" spans="1:24" ht="69.95" hidden="1" customHeight="1" x14ac:dyDescent="0.25">
      <c r="A742" s="41">
        <v>740</v>
      </c>
      <c r="B742" s="258"/>
      <c r="C742" s="258" t="s">
        <v>3069</v>
      </c>
      <c r="D742" s="259" t="s">
        <v>1917</v>
      </c>
      <c r="E742" s="372" t="s">
        <v>110</v>
      </c>
      <c r="F742" s="373" t="s">
        <v>1768</v>
      </c>
      <c r="G742" s="442" t="s">
        <v>111</v>
      </c>
      <c r="H742" s="7">
        <v>1260</v>
      </c>
      <c r="I742" s="7" t="s">
        <v>560</v>
      </c>
      <c r="J742" s="44">
        <v>34.791379999999997</v>
      </c>
      <c r="K742" s="65">
        <f t="shared" si="138"/>
        <v>43837.138799999993</v>
      </c>
      <c r="L742" s="130">
        <f t="shared" si="139"/>
        <v>34.791379999999997</v>
      </c>
      <c r="M742" s="130"/>
      <c r="N742" s="73" t="s">
        <v>3042</v>
      </c>
      <c r="O742" s="73" t="s">
        <v>3070</v>
      </c>
      <c r="P742" s="38">
        <v>46202</v>
      </c>
      <c r="Q742" s="39">
        <f t="shared" si="140"/>
        <v>43837.138799999993</v>
      </c>
      <c r="R742" s="322">
        <f t="shared" si="141"/>
        <v>48220.852679999996</v>
      </c>
      <c r="S742" s="322"/>
      <c r="T742" s="322"/>
      <c r="U742" s="377">
        <v>46202</v>
      </c>
      <c r="V742" s="4"/>
      <c r="W742" s="27" t="s">
        <v>3505</v>
      </c>
      <c r="X742" s="27"/>
    </row>
    <row r="743" spans="1:24" ht="69.95" hidden="1" customHeight="1" x14ac:dyDescent="0.25">
      <c r="A743" s="41">
        <v>741</v>
      </c>
      <c r="B743" s="258"/>
      <c r="C743" s="258" t="s">
        <v>3071</v>
      </c>
      <c r="D743" s="259" t="s">
        <v>3072</v>
      </c>
      <c r="E743" s="372" t="s">
        <v>206</v>
      </c>
      <c r="F743" s="373" t="s">
        <v>207</v>
      </c>
      <c r="G743" s="310" t="s">
        <v>208</v>
      </c>
      <c r="H743" s="7">
        <v>4500</v>
      </c>
      <c r="I743" s="7" t="s">
        <v>560</v>
      </c>
      <c r="J743" s="44">
        <v>1.9E-2</v>
      </c>
      <c r="K743" s="65">
        <f t="shared" si="138"/>
        <v>85.5</v>
      </c>
      <c r="L743" s="130">
        <f t="shared" si="139"/>
        <v>1.9E-2</v>
      </c>
      <c r="M743" s="130"/>
      <c r="N743" s="73" t="s">
        <v>3042</v>
      </c>
      <c r="O743" s="73" t="s">
        <v>3073</v>
      </c>
      <c r="P743" s="38">
        <v>45382</v>
      </c>
      <c r="Q743" s="39">
        <f t="shared" si="140"/>
        <v>85.5</v>
      </c>
      <c r="R743" s="322">
        <f t="shared" si="141"/>
        <v>94.05</v>
      </c>
      <c r="S743" s="322"/>
      <c r="T743" s="322"/>
      <c r="U743" s="4">
        <v>12</v>
      </c>
      <c r="V743" s="4"/>
      <c r="W743" s="27" t="s">
        <v>3505</v>
      </c>
      <c r="X743" s="27"/>
    </row>
    <row r="744" spans="1:24" ht="69.95" hidden="1" customHeight="1" x14ac:dyDescent="0.25">
      <c r="A744" s="41">
        <v>742</v>
      </c>
      <c r="B744" s="258"/>
      <c r="C744" s="258" t="s">
        <v>3074</v>
      </c>
      <c r="D744" s="259" t="s">
        <v>2245</v>
      </c>
      <c r="E744" s="372" t="s">
        <v>206</v>
      </c>
      <c r="F744" s="373" t="s">
        <v>207</v>
      </c>
      <c r="G744" s="310" t="s">
        <v>208</v>
      </c>
      <c r="H744" s="7">
        <v>500</v>
      </c>
      <c r="I744" s="7" t="s">
        <v>560</v>
      </c>
      <c r="J744" s="44">
        <v>1.9</v>
      </c>
      <c r="K744" s="65">
        <f t="shared" si="138"/>
        <v>950</v>
      </c>
      <c r="L744" s="130">
        <f t="shared" si="139"/>
        <v>1.9</v>
      </c>
      <c r="M744" s="130"/>
      <c r="N744" s="73" t="s">
        <v>3042</v>
      </c>
      <c r="O744" s="73" t="s">
        <v>3075</v>
      </c>
      <c r="P744" s="38">
        <v>45382</v>
      </c>
      <c r="Q744" s="39">
        <f t="shared" si="140"/>
        <v>950</v>
      </c>
      <c r="R744" s="322">
        <f t="shared" si="141"/>
        <v>1045</v>
      </c>
      <c r="S744" s="322"/>
      <c r="T744" s="322"/>
      <c r="U744" s="4">
        <v>12</v>
      </c>
      <c r="V744" s="4"/>
      <c r="W744" s="27" t="s">
        <v>3505</v>
      </c>
      <c r="X744" s="27"/>
    </row>
    <row r="745" spans="1:24" ht="69.95" hidden="1" customHeight="1" x14ac:dyDescent="0.25">
      <c r="A745" s="41">
        <v>743</v>
      </c>
      <c r="B745" s="258"/>
      <c r="C745" s="258" t="s">
        <v>3076</v>
      </c>
      <c r="D745" s="259" t="s">
        <v>3077</v>
      </c>
      <c r="E745" s="372" t="s">
        <v>334</v>
      </c>
      <c r="F745" s="373" t="s">
        <v>335</v>
      </c>
      <c r="G745" s="374" t="s">
        <v>336</v>
      </c>
      <c r="H745" s="7">
        <v>10</v>
      </c>
      <c r="I745" s="7" t="s">
        <v>560</v>
      </c>
      <c r="J745" s="44">
        <v>990</v>
      </c>
      <c r="K745" s="65">
        <f t="shared" si="138"/>
        <v>9900</v>
      </c>
      <c r="L745" s="130">
        <f t="shared" si="139"/>
        <v>990</v>
      </c>
      <c r="M745" s="130"/>
      <c r="N745" s="73" t="s">
        <v>3042</v>
      </c>
      <c r="O745" s="73" t="s">
        <v>3078</v>
      </c>
      <c r="P745" s="38">
        <v>46202</v>
      </c>
      <c r="Q745" s="39">
        <f t="shared" si="140"/>
        <v>9900</v>
      </c>
      <c r="R745" s="322">
        <f t="shared" si="141"/>
        <v>10890</v>
      </c>
      <c r="S745" s="322"/>
      <c r="T745" s="322"/>
      <c r="U745" s="4">
        <v>12</v>
      </c>
      <c r="V745" s="4"/>
      <c r="W745" s="27" t="s">
        <v>3505</v>
      </c>
      <c r="X745" s="27"/>
    </row>
    <row r="746" spans="1:24" ht="69.95" hidden="1" customHeight="1" x14ac:dyDescent="0.25">
      <c r="A746" s="41">
        <v>744</v>
      </c>
      <c r="B746" s="258"/>
      <c r="C746" s="258" t="s">
        <v>3079</v>
      </c>
      <c r="D746" s="259" t="s">
        <v>2542</v>
      </c>
      <c r="E746" s="34" t="s">
        <v>172</v>
      </c>
      <c r="F746" s="35" t="s">
        <v>173</v>
      </c>
      <c r="G746" s="374" t="s">
        <v>245</v>
      </c>
      <c r="H746" s="7">
        <v>200</v>
      </c>
      <c r="I746" s="7" t="s">
        <v>560</v>
      </c>
      <c r="J746" s="44">
        <v>6.024</v>
      </c>
      <c r="K746" s="65">
        <f t="shared" si="138"/>
        <v>1204.8</v>
      </c>
      <c r="L746" s="130">
        <f t="shared" si="139"/>
        <v>6.024</v>
      </c>
      <c r="M746" s="130"/>
      <c r="N746" s="73" t="s">
        <v>3042</v>
      </c>
      <c r="O746" s="73" t="s">
        <v>3080</v>
      </c>
      <c r="P746" s="38">
        <v>45382</v>
      </c>
      <c r="Q746" s="39">
        <f t="shared" si="140"/>
        <v>1204.8</v>
      </c>
      <c r="R746" s="322">
        <f t="shared" si="141"/>
        <v>1325.28</v>
      </c>
      <c r="S746" s="322"/>
      <c r="T746" s="322"/>
      <c r="U746" s="4">
        <v>12</v>
      </c>
      <c r="V746" s="4"/>
      <c r="W746" s="27" t="s">
        <v>3505</v>
      </c>
      <c r="X746" s="27"/>
    </row>
    <row r="747" spans="1:24" ht="69.95" hidden="1" customHeight="1" x14ac:dyDescent="0.25">
      <c r="A747" s="41">
        <v>745</v>
      </c>
      <c r="B747" s="258"/>
      <c r="C747" s="258" t="s">
        <v>3081</v>
      </c>
      <c r="D747" s="259" t="s">
        <v>3082</v>
      </c>
      <c r="E747" s="375" t="s">
        <v>110</v>
      </c>
      <c r="F747" s="376" t="s">
        <v>1768</v>
      </c>
      <c r="G747" s="442" t="s">
        <v>111</v>
      </c>
      <c r="H747" s="7">
        <v>50</v>
      </c>
      <c r="I747" s="7" t="s">
        <v>560</v>
      </c>
      <c r="J747" s="44">
        <v>6.65</v>
      </c>
      <c r="K747" s="65">
        <f t="shared" si="138"/>
        <v>332.5</v>
      </c>
      <c r="L747" s="130">
        <f t="shared" si="139"/>
        <v>6.65</v>
      </c>
      <c r="M747" s="130"/>
      <c r="N747" s="73" t="s">
        <v>551</v>
      </c>
      <c r="O747" s="73" t="s">
        <v>3083</v>
      </c>
      <c r="P747" s="38">
        <v>45016</v>
      </c>
      <c r="Q747" s="39">
        <f t="shared" si="140"/>
        <v>332.5</v>
      </c>
      <c r="R747" s="322">
        <f t="shared" si="141"/>
        <v>365.75</v>
      </c>
      <c r="S747" s="322"/>
      <c r="T747" s="322" t="s">
        <v>3084</v>
      </c>
      <c r="U747" s="4">
        <v>12</v>
      </c>
      <c r="V747" s="4"/>
      <c r="W747" s="27" t="s">
        <v>3505</v>
      </c>
      <c r="X747" s="27"/>
    </row>
    <row r="748" spans="1:24" ht="69.95" hidden="1" customHeight="1" x14ac:dyDescent="0.25">
      <c r="A748" s="41">
        <v>746</v>
      </c>
      <c r="B748" s="258"/>
      <c r="C748" s="258" t="s">
        <v>3086</v>
      </c>
      <c r="D748" s="259" t="s">
        <v>3087</v>
      </c>
      <c r="E748" s="34" t="s">
        <v>1940</v>
      </c>
      <c r="F748" s="35" t="s">
        <v>66</v>
      </c>
      <c r="G748" s="381" t="s">
        <v>3088</v>
      </c>
      <c r="H748" s="7" t="s">
        <v>3089</v>
      </c>
      <c r="I748" s="7" t="s">
        <v>560</v>
      </c>
      <c r="J748" s="386" t="s">
        <v>3090</v>
      </c>
      <c r="K748" s="65">
        <v>199937.736</v>
      </c>
      <c r="L748" s="130" t="str">
        <f>J748</f>
        <v>18,91/15,95</v>
      </c>
      <c r="M748" s="130"/>
      <c r="N748" s="73" t="s">
        <v>3042</v>
      </c>
      <c r="O748" s="73" t="s">
        <v>3091</v>
      </c>
      <c r="P748" s="38">
        <v>45291</v>
      </c>
      <c r="Q748" s="39">
        <f t="shared" si="140"/>
        <v>199937.736</v>
      </c>
      <c r="R748" s="380">
        <f t="shared" si="141"/>
        <v>219931.50959999999</v>
      </c>
      <c r="S748" s="380"/>
      <c r="T748" s="380"/>
      <c r="U748" s="4">
        <v>12</v>
      </c>
      <c r="V748" s="4"/>
      <c r="W748" s="27" t="s">
        <v>3505</v>
      </c>
      <c r="X748" s="27"/>
    </row>
    <row r="749" spans="1:24" ht="69.95" hidden="1" customHeight="1" x14ac:dyDescent="0.25">
      <c r="A749" s="41">
        <v>747</v>
      </c>
      <c r="B749" s="258"/>
      <c r="C749" s="258" t="s">
        <v>3092</v>
      </c>
      <c r="D749" s="259" t="s">
        <v>3093</v>
      </c>
      <c r="E749" s="34" t="s">
        <v>284</v>
      </c>
      <c r="F749" s="35" t="s">
        <v>285</v>
      </c>
      <c r="G749" s="381" t="s">
        <v>286</v>
      </c>
      <c r="H749" s="7">
        <v>200</v>
      </c>
      <c r="I749" s="7" t="s">
        <v>560</v>
      </c>
      <c r="J749" s="44">
        <v>5.88</v>
      </c>
      <c r="K749" s="65">
        <f>H749*J749</f>
        <v>1176</v>
      </c>
      <c r="L749" s="130">
        <f>J749</f>
        <v>5.88</v>
      </c>
      <c r="M749" s="130"/>
      <c r="N749" s="73" t="s">
        <v>2419</v>
      </c>
      <c r="O749" s="73" t="s">
        <v>3094</v>
      </c>
      <c r="P749" s="38">
        <v>45037</v>
      </c>
      <c r="Q749" s="39">
        <f t="shared" si="140"/>
        <v>1176</v>
      </c>
      <c r="R749" s="380">
        <f t="shared" si="141"/>
        <v>1293.5999999999999</v>
      </c>
      <c r="S749" s="380"/>
      <c r="T749" s="380"/>
      <c r="U749" s="4">
        <v>12</v>
      </c>
      <c r="V749" s="4"/>
      <c r="W749" s="27" t="s">
        <v>3505</v>
      </c>
      <c r="X749" s="27"/>
    </row>
    <row r="750" spans="1:24" ht="69.95" hidden="1" customHeight="1" x14ac:dyDescent="0.25">
      <c r="A750" s="41">
        <v>748</v>
      </c>
      <c r="B750" s="258"/>
      <c r="C750" s="258" t="s">
        <v>3095</v>
      </c>
      <c r="D750" s="259" t="s">
        <v>3096</v>
      </c>
      <c r="E750" s="34" t="s">
        <v>3097</v>
      </c>
      <c r="F750" s="35" t="s">
        <v>3098</v>
      </c>
      <c r="G750" s="312" t="s">
        <v>3099</v>
      </c>
      <c r="H750" s="7" t="s">
        <v>3100</v>
      </c>
      <c r="I750" s="7" t="s">
        <v>560</v>
      </c>
      <c r="J750" s="386" t="s">
        <v>3101</v>
      </c>
      <c r="K750" s="65">
        <f>10400+13760</f>
        <v>24160</v>
      </c>
      <c r="L750" s="130" t="str">
        <f t="shared" ref="L750:L775" si="142">J750</f>
        <v>10,40/17,20</v>
      </c>
      <c r="M750" s="130"/>
      <c r="N750" s="73" t="s">
        <v>2419</v>
      </c>
      <c r="O750" s="73" t="s">
        <v>3102</v>
      </c>
      <c r="P750" s="38">
        <v>45037</v>
      </c>
      <c r="Q750" s="39">
        <f t="shared" si="140"/>
        <v>24160</v>
      </c>
      <c r="R750" s="380">
        <f t="shared" si="141"/>
        <v>26576</v>
      </c>
      <c r="S750" s="380"/>
      <c r="T750" s="380" t="s">
        <v>3103</v>
      </c>
      <c r="U750" s="4">
        <v>12</v>
      </c>
      <c r="V750" s="4"/>
      <c r="W750" s="27" t="s">
        <v>3505</v>
      </c>
      <c r="X750" s="27"/>
    </row>
    <row r="751" spans="1:24" ht="69.95" hidden="1" customHeight="1" x14ac:dyDescent="0.25">
      <c r="A751" s="41">
        <v>749</v>
      </c>
      <c r="B751" s="424"/>
      <c r="C751" s="34" t="s">
        <v>1224</v>
      </c>
      <c r="D751" s="259" t="s">
        <v>3104</v>
      </c>
      <c r="E751" s="34" t="s">
        <v>206</v>
      </c>
      <c r="F751" s="379" t="s">
        <v>207</v>
      </c>
      <c r="G751" s="381" t="s">
        <v>208</v>
      </c>
      <c r="H751" s="7">
        <v>16000</v>
      </c>
      <c r="I751" s="7" t="s">
        <v>560</v>
      </c>
      <c r="J751" s="44">
        <v>0.19500000000000001</v>
      </c>
      <c r="K751" s="65">
        <f t="shared" ref="K751:K775" si="143">H751*J751</f>
        <v>3120</v>
      </c>
      <c r="L751" s="130">
        <f t="shared" si="142"/>
        <v>0.19500000000000001</v>
      </c>
      <c r="M751" s="130"/>
      <c r="N751" s="73" t="s">
        <v>2419</v>
      </c>
      <c r="O751" s="73" t="s">
        <v>3105</v>
      </c>
      <c r="P751" s="38">
        <v>45322</v>
      </c>
      <c r="Q751" s="39">
        <f t="shared" si="140"/>
        <v>3120</v>
      </c>
      <c r="R751" s="380">
        <f t="shared" si="141"/>
        <v>3432</v>
      </c>
      <c r="S751" s="380"/>
      <c r="T751" s="380"/>
      <c r="U751" s="4">
        <v>12</v>
      </c>
      <c r="V751" s="4"/>
      <c r="W751" s="27" t="s">
        <v>3505</v>
      </c>
      <c r="X751" s="27"/>
    </row>
    <row r="752" spans="1:24" ht="69.95" hidden="1" customHeight="1" x14ac:dyDescent="0.25">
      <c r="A752" s="41">
        <v>750</v>
      </c>
      <c r="B752" s="258"/>
      <c r="C752" s="258" t="s">
        <v>3106</v>
      </c>
      <c r="D752" s="259" t="s">
        <v>2451</v>
      </c>
      <c r="E752" s="34" t="s">
        <v>284</v>
      </c>
      <c r="F752" s="35" t="s">
        <v>285</v>
      </c>
      <c r="G752" s="381" t="s">
        <v>286</v>
      </c>
      <c r="H752" s="7">
        <v>100</v>
      </c>
      <c r="I752" s="7" t="s">
        <v>560</v>
      </c>
      <c r="J752" s="44">
        <v>0.15640000000000001</v>
      </c>
      <c r="K752" s="65">
        <f t="shared" si="143"/>
        <v>15.64</v>
      </c>
      <c r="L752" s="130">
        <f t="shared" si="142"/>
        <v>0.15640000000000001</v>
      </c>
      <c r="M752" s="130"/>
      <c r="N752" s="73" t="s">
        <v>2419</v>
      </c>
      <c r="O752" s="73" t="s">
        <v>3107</v>
      </c>
      <c r="P752" s="38">
        <v>45021</v>
      </c>
      <c r="Q752" s="39">
        <f t="shared" si="140"/>
        <v>15.64</v>
      </c>
      <c r="R752" s="380">
        <f t="shared" si="141"/>
        <v>17.204000000000001</v>
      </c>
      <c r="S752" s="380"/>
      <c r="T752" s="380"/>
      <c r="U752" s="4">
        <v>12</v>
      </c>
      <c r="V752" s="4"/>
      <c r="W752" s="27" t="s">
        <v>3505</v>
      </c>
      <c r="X752" s="27"/>
    </row>
    <row r="753" spans="1:24" ht="69.95" hidden="1" customHeight="1" x14ac:dyDescent="0.25">
      <c r="A753" s="41">
        <v>751</v>
      </c>
      <c r="B753" s="258"/>
      <c r="C753" s="258" t="s">
        <v>3108</v>
      </c>
      <c r="D753" s="259" t="s">
        <v>3109</v>
      </c>
      <c r="E753" s="378" t="s">
        <v>200</v>
      </c>
      <c r="F753" s="379" t="s">
        <v>199</v>
      </c>
      <c r="G753" s="381" t="s">
        <v>100</v>
      </c>
      <c r="H753" s="7">
        <v>4480</v>
      </c>
      <c r="I753" s="7" t="s">
        <v>560</v>
      </c>
      <c r="J753" s="44">
        <v>43.609459999999999</v>
      </c>
      <c r="K753" s="65">
        <f t="shared" si="143"/>
        <v>195370.38079999998</v>
      </c>
      <c r="L753" s="130">
        <f t="shared" si="142"/>
        <v>43.609459999999999</v>
      </c>
      <c r="M753" s="130"/>
      <c r="N753" s="73" t="s">
        <v>2419</v>
      </c>
      <c r="O753" s="73" t="s">
        <v>3110</v>
      </c>
      <c r="P753" s="38">
        <v>45382</v>
      </c>
      <c r="Q753" s="39">
        <f t="shared" si="140"/>
        <v>195370.38079999998</v>
      </c>
      <c r="R753" s="380">
        <f t="shared" si="141"/>
        <v>214907.41887999998</v>
      </c>
      <c r="S753" s="380"/>
      <c r="T753" s="415" t="s">
        <v>3184</v>
      </c>
      <c r="U753" s="4">
        <v>6</v>
      </c>
      <c r="V753" s="4"/>
      <c r="W753" s="27" t="s">
        <v>3505</v>
      </c>
      <c r="X753" s="27"/>
    </row>
    <row r="754" spans="1:24" ht="69.95" hidden="1" customHeight="1" x14ac:dyDescent="0.25">
      <c r="A754" s="41">
        <v>752</v>
      </c>
      <c r="B754" s="258"/>
      <c r="C754" s="258" t="s">
        <v>3111</v>
      </c>
      <c r="D754" s="259" t="s">
        <v>3112</v>
      </c>
      <c r="E754" s="378" t="s">
        <v>334</v>
      </c>
      <c r="F754" s="379" t="s">
        <v>335</v>
      </c>
      <c r="G754" s="381" t="s">
        <v>336</v>
      </c>
      <c r="H754" s="7">
        <v>192</v>
      </c>
      <c r="I754" s="7" t="s">
        <v>560</v>
      </c>
      <c r="J754" s="44">
        <v>940.8</v>
      </c>
      <c r="K754" s="65">
        <f t="shared" si="143"/>
        <v>180633.59999999998</v>
      </c>
      <c r="L754" s="130">
        <f t="shared" si="142"/>
        <v>940.8</v>
      </c>
      <c r="M754" s="130"/>
      <c r="N754" s="73" t="s">
        <v>2419</v>
      </c>
      <c r="O754" s="73" t="s">
        <v>3113</v>
      </c>
      <c r="P754" s="38">
        <v>45364</v>
      </c>
      <c r="Q754" s="39">
        <f t="shared" si="140"/>
        <v>180633.59999999998</v>
      </c>
      <c r="R754" s="380">
        <f t="shared" si="141"/>
        <v>198696.95999999996</v>
      </c>
      <c r="S754" s="380"/>
      <c r="T754" s="380"/>
      <c r="U754" s="4">
        <v>12</v>
      </c>
      <c r="V754" s="4"/>
      <c r="W754" s="27" t="s">
        <v>3505</v>
      </c>
      <c r="X754" s="27"/>
    </row>
    <row r="755" spans="1:24" ht="69.95" hidden="1" customHeight="1" x14ac:dyDescent="0.25">
      <c r="A755" s="41">
        <v>753</v>
      </c>
      <c r="B755" s="258"/>
      <c r="C755" s="258" t="s">
        <v>3114</v>
      </c>
      <c r="D755" s="259" t="s">
        <v>1436</v>
      </c>
      <c r="E755" s="378" t="s">
        <v>941</v>
      </c>
      <c r="F755" s="379" t="s">
        <v>942</v>
      </c>
      <c r="G755" s="381" t="s">
        <v>943</v>
      </c>
      <c r="H755" s="7">
        <v>18000</v>
      </c>
      <c r="I755" s="7" t="s">
        <v>560</v>
      </c>
      <c r="J755" s="44">
        <v>7.3749999999999996E-2</v>
      </c>
      <c r="K755" s="65">
        <f t="shared" si="143"/>
        <v>1327.5</v>
      </c>
      <c r="L755" s="130">
        <f t="shared" si="142"/>
        <v>7.3749999999999996E-2</v>
      </c>
      <c r="M755" s="130"/>
      <c r="N755" s="73" t="s">
        <v>2419</v>
      </c>
      <c r="O755" s="73" t="s">
        <v>3115</v>
      </c>
      <c r="P755" s="38">
        <v>45291</v>
      </c>
      <c r="Q755" s="39">
        <f t="shared" si="140"/>
        <v>1327.5</v>
      </c>
      <c r="R755" s="380">
        <f t="shared" si="141"/>
        <v>1460.25</v>
      </c>
      <c r="S755" s="380"/>
      <c r="T755" s="380"/>
      <c r="U755" s="4">
        <v>12</v>
      </c>
      <c r="V755" s="4"/>
      <c r="W755" s="27" t="s">
        <v>3505</v>
      </c>
      <c r="X755" s="27"/>
    </row>
    <row r="756" spans="1:24" ht="69.95" hidden="1" customHeight="1" x14ac:dyDescent="0.25">
      <c r="A756" s="41">
        <v>754</v>
      </c>
      <c r="B756" s="258"/>
      <c r="C756" s="258" t="s">
        <v>3116</v>
      </c>
      <c r="D756" s="259" t="s">
        <v>3117</v>
      </c>
      <c r="E756" s="34" t="s">
        <v>3118</v>
      </c>
      <c r="F756" s="35" t="s">
        <v>3119</v>
      </c>
      <c r="G756" s="312" t="s">
        <v>3120</v>
      </c>
      <c r="H756" s="7">
        <v>80</v>
      </c>
      <c r="I756" s="7" t="s">
        <v>560</v>
      </c>
      <c r="J756" s="44">
        <v>28</v>
      </c>
      <c r="K756" s="65">
        <f t="shared" si="143"/>
        <v>2240</v>
      </c>
      <c r="L756" s="130">
        <f t="shared" si="142"/>
        <v>28</v>
      </c>
      <c r="M756" s="130"/>
      <c r="N756" s="73" t="s">
        <v>2419</v>
      </c>
      <c r="O756" s="73" t="s">
        <v>3121</v>
      </c>
      <c r="P756" s="38">
        <v>45005</v>
      </c>
      <c r="Q756" s="39">
        <f t="shared" si="140"/>
        <v>2240</v>
      </c>
      <c r="R756" s="380">
        <f t="shared" si="141"/>
        <v>2464</v>
      </c>
      <c r="S756" s="380"/>
      <c r="T756" s="380"/>
      <c r="U756" s="4">
        <v>12</v>
      </c>
      <c r="V756" s="4"/>
      <c r="W756" s="27" t="s">
        <v>3505</v>
      </c>
      <c r="X756" s="27"/>
    </row>
    <row r="757" spans="1:24" ht="69.95" hidden="1" customHeight="1" x14ac:dyDescent="0.25">
      <c r="A757" s="41">
        <v>755</v>
      </c>
      <c r="B757" s="258"/>
      <c r="C757" s="259" t="s">
        <v>2341</v>
      </c>
      <c r="D757" s="259" t="s">
        <v>2342</v>
      </c>
      <c r="E757" s="34" t="s">
        <v>284</v>
      </c>
      <c r="F757" s="35" t="s">
        <v>285</v>
      </c>
      <c r="G757" s="381" t="s">
        <v>286</v>
      </c>
      <c r="H757" s="7">
        <v>50</v>
      </c>
      <c r="I757" s="7" t="s">
        <v>560</v>
      </c>
      <c r="J757" s="44">
        <v>2.76</v>
      </c>
      <c r="K757" s="65">
        <f t="shared" si="143"/>
        <v>138</v>
      </c>
      <c r="L757" s="130">
        <f t="shared" si="142"/>
        <v>2.76</v>
      </c>
      <c r="M757" s="130"/>
      <c r="N757" s="73" t="s">
        <v>2419</v>
      </c>
      <c r="O757" s="73" t="s">
        <v>3122</v>
      </c>
      <c r="P757" s="38">
        <v>45024</v>
      </c>
      <c r="Q757" s="39">
        <f t="shared" si="140"/>
        <v>138</v>
      </c>
      <c r="R757" s="380">
        <f t="shared" si="141"/>
        <v>151.80000000000001</v>
      </c>
      <c r="S757" s="380"/>
      <c r="T757" s="380"/>
      <c r="U757" s="4">
        <v>12</v>
      </c>
      <c r="V757" s="4"/>
      <c r="W757" s="27" t="s">
        <v>3505</v>
      </c>
      <c r="X757" s="27"/>
    </row>
    <row r="758" spans="1:24" ht="69.95" hidden="1" customHeight="1" x14ac:dyDescent="0.25">
      <c r="A758" s="41">
        <v>756</v>
      </c>
      <c r="B758" s="258"/>
      <c r="C758" s="258" t="s">
        <v>3123</v>
      </c>
      <c r="D758" s="259" t="s">
        <v>2342</v>
      </c>
      <c r="E758" s="34" t="s">
        <v>284</v>
      </c>
      <c r="F758" s="35" t="s">
        <v>285</v>
      </c>
      <c r="G758" s="381" t="s">
        <v>286</v>
      </c>
      <c r="H758" s="7">
        <v>100</v>
      </c>
      <c r="I758" s="7" t="s">
        <v>560</v>
      </c>
      <c r="J758" s="44">
        <v>5.91</v>
      </c>
      <c r="K758" s="65">
        <f t="shared" si="143"/>
        <v>591</v>
      </c>
      <c r="L758" s="130">
        <f t="shared" si="142"/>
        <v>5.91</v>
      </c>
      <c r="M758" s="130"/>
      <c r="N758" s="73" t="s">
        <v>2419</v>
      </c>
      <c r="O758" s="73" t="s">
        <v>3124</v>
      </c>
      <c r="P758" s="38">
        <v>45024</v>
      </c>
      <c r="Q758" s="39">
        <f t="shared" si="140"/>
        <v>591</v>
      </c>
      <c r="R758" s="380">
        <f t="shared" si="141"/>
        <v>650.1</v>
      </c>
      <c r="S758" s="380"/>
      <c r="T758" s="380"/>
      <c r="U758" s="4">
        <v>12</v>
      </c>
      <c r="V758" s="4"/>
      <c r="W758" s="27" t="s">
        <v>3505</v>
      </c>
      <c r="X758" s="27"/>
    </row>
    <row r="759" spans="1:24" ht="69.95" hidden="1" customHeight="1" x14ac:dyDescent="0.25">
      <c r="A759" s="41">
        <v>757</v>
      </c>
      <c r="B759" s="258"/>
      <c r="C759" s="258" t="s">
        <v>3125</v>
      </c>
      <c r="D759" s="259" t="s">
        <v>1983</v>
      </c>
      <c r="E759" s="34" t="s">
        <v>1984</v>
      </c>
      <c r="F759" s="379" t="s">
        <v>1985</v>
      </c>
      <c r="G759" s="308" t="s">
        <v>1986</v>
      </c>
      <c r="H759" s="7">
        <v>2520</v>
      </c>
      <c r="I759" s="7" t="s">
        <v>560</v>
      </c>
      <c r="J759" s="44">
        <v>34.290100000000002</v>
      </c>
      <c r="K759" s="65">
        <f t="shared" si="143"/>
        <v>86411.052000000011</v>
      </c>
      <c r="L759" s="130">
        <f t="shared" si="142"/>
        <v>34.290100000000002</v>
      </c>
      <c r="M759" s="130"/>
      <c r="N759" s="73" t="s">
        <v>2419</v>
      </c>
      <c r="O759" s="73" t="s">
        <v>3126</v>
      </c>
      <c r="P759" s="38">
        <v>45382</v>
      </c>
      <c r="Q759" s="39">
        <f t="shared" si="140"/>
        <v>86411.052000000011</v>
      </c>
      <c r="R759" s="380">
        <f t="shared" si="141"/>
        <v>95052.157200000016</v>
      </c>
      <c r="S759" s="380"/>
      <c r="T759" s="380"/>
      <c r="U759" s="4">
        <v>12</v>
      </c>
      <c r="V759" s="4"/>
      <c r="W759" s="27" t="s">
        <v>3505</v>
      </c>
      <c r="X759" s="27"/>
    </row>
    <row r="760" spans="1:24" ht="69.95" hidden="1" customHeight="1" x14ac:dyDescent="0.25">
      <c r="A760" s="41">
        <v>758</v>
      </c>
      <c r="B760" s="258"/>
      <c r="C760" s="258" t="s">
        <v>3127</v>
      </c>
      <c r="D760" s="259" t="s">
        <v>3128</v>
      </c>
      <c r="E760" s="34" t="s">
        <v>954</v>
      </c>
      <c r="F760" s="379" t="s">
        <v>586</v>
      </c>
      <c r="G760" s="381" t="s">
        <v>587</v>
      </c>
      <c r="H760" s="7">
        <v>16800</v>
      </c>
      <c r="I760" s="7" t="s">
        <v>560</v>
      </c>
      <c r="J760" s="44">
        <v>4.3999999999999997E-2</v>
      </c>
      <c r="K760" s="65">
        <f t="shared" si="143"/>
        <v>739.19999999999993</v>
      </c>
      <c r="L760" s="130">
        <f t="shared" si="142"/>
        <v>4.3999999999999997E-2</v>
      </c>
      <c r="M760" s="130"/>
      <c r="N760" s="73" t="s">
        <v>3042</v>
      </c>
      <c r="O760" s="73" t="s">
        <v>3129</v>
      </c>
      <c r="P760" s="38">
        <v>45382</v>
      </c>
      <c r="Q760" s="39">
        <f t="shared" si="140"/>
        <v>739.19999999999993</v>
      </c>
      <c r="R760" s="380">
        <f t="shared" si="141"/>
        <v>813.11999999999989</v>
      </c>
      <c r="S760" s="380"/>
      <c r="T760" s="380" t="s">
        <v>3130</v>
      </c>
      <c r="U760" s="4">
        <v>12</v>
      </c>
      <c r="V760" s="4"/>
      <c r="W760" s="27" t="s">
        <v>3505</v>
      </c>
      <c r="X760" s="27"/>
    </row>
    <row r="761" spans="1:24" ht="69.95" hidden="1" customHeight="1" x14ac:dyDescent="0.25">
      <c r="A761" s="41">
        <v>759</v>
      </c>
      <c r="B761" s="258"/>
      <c r="C761" s="258" t="s">
        <v>3131</v>
      </c>
      <c r="D761" s="259" t="s">
        <v>667</v>
      </c>
      <c r="E761" s="34" t="s">
        <v>306</v>
      </c>
      <c r="F761" s="379" t="s">
        <v>307</v>
      </c>
      <c r="G761" s="381" t="s">
        <v>1077</v>
      </c>
      <c r="H761" s="7">
        <v>1000</v>
      </c>
      <c r="I761" s="7" t="s">
        <v>560</v>
      </c>
      <c r="J761" s="44">
        <v>73.346000000000004</v>
      </c>
      <c r="K761" s="65">
        <f t="shared" si="143"/>
        <v>73346</v>
      </c>
      <c r="L761" s="130">
        <f t="shared" si="142"/>
        <v>73.346000000000004</v>
      </c>
      <c r="M761" s="130"/>
      <c r="N761" s="387" t="s">
        <v>3132</v>
      </c>
      <c r="O761" s="73" t="s">
        <v>3133</v>
      </c>
      <c r="P761" s="38">
        <v>45016</v>
      </c>
      <c r="Q761" s="39">
        <f t="shared" si="140"/>
        <v>73346</v>
      </c>
      <c r="R761" s="380">
        <f t="shared" si="141"/>
        <v>80680.600000000006</v>
      </c>
      <c r="S761" s="380"/>
      <c r="T761" s="380" t="s">
        <v>3134</v>
      </c>
      <c r="U761" s="4">
        <v>18</v>
      </c>
      <c r="V761" s="4"/>
      <c r="W761" s="27" t="s">
        <v>3505</v>
      </c>
      <c r="X761" s="27"/>
    </row>
    <row r="762" spans="1:24" ht="69.95" hidden="1" customHeight="1" x14ac:dyDescent="0.25">
      <c r="A762" s="41">
        <v>760</v>
      </c>
      <c r="B762" s="424"/>
      <c r="C762" s="33" t="s">
        <v>1028</v>
      </c>
      <c r="D762" s="33" t="s">
        <v>617</v>
      </c>
      <c r="E762" s="378" t="s">
        <v>306</v>
      </c>
      <c r="F762" s="35" t="s">
        <v>307</v>
      </c>
      <c r="G762" s="381" t="s">
        <v>1077</v>
      </c>
      <c r="H762" s="7">
        <v>60</v>
      </c>
      <c r="I762" s="7" t="s">
        <v>560</v>
      </c>
      <c r="J762" s="44">
        <v>188.25</v>
      </c>
      <c r="K762" s="65">
        <f t="shared" si="143"/>
        <v>11295</v>
      </c>
      <c r="L762" s="130">
        <f t="shared" si="142"/>
        <v>188.25</v>
      </c>
      <c r="M762" s="130"/>
      <c r="N762" s="388" t="s">
        <v>3135</v>
      </c>
      <c r="O762" s="73" t="s">
        <v>3136</v>
      </c>
      <c r="P762" s="38">
        <v>45016</v>
      </c>
      <c r="Q762" s="39">
        <f t="shared" si="140"/>
        <v>11295</v>
      </c>
      <c r="R762" s="380">
        <f t="shared" si="141"/>
        <v>12424.5</v>
      </c>
      <c r="S762" s="380"/>
      <c r="T762" s="380"/>
      <c r="U762" s="4">
        <v>12</v>
      </c>
      <c r="V762" s="4"/>
      <c r="W762" s="27" t="s">
        <v>3505</v>
      </c>
      <c r="X762" s="27"/>
    </row>
    <row r="763" spans="1:24" ht="69.95" hidden="1" customHeight="1" x14ac:dyDescent="0.25">
      <c r="A763" s="41">
        <v>761</v>
      </c>
      <c r="B763" s="258"/>
      <c r="C763" s="259" t="s">
        <v>545</v>
      </c>
      <c r="D763" s="259" t="s">
        <v>547</v>
      </c>
      <c r="E763" s="34" t="s">
        <v>546</v>
      </c>
      <c r="F763" s="35" t="s">
        <v>556</v>
      </c>
      <c r="G763" s="381" t="s">
        <v>557</v>
      </c>
      <c r="H763" s="7">
        <v>23000</v>
      </c>
      <c r="I763" s="7" t="s">
        <v>560</v>
      </c>
      <c r="J763" s="44">
        <v>7.2260000000000005E-2</v>
      </c>
      <c r="K763" s="65">
        <f t="shared" si="143"/>
        <v>1661.98</v>
      </c>
      <c r="L763" s="130">
        <f t="shared" si="142"/>
        <v>7.2260000000000005E-2</v>
      </c>
      <c r="M763" s="130"/>
      <c r="N763" s="73" t="s">
        <v>2419</v>
      </c>
      <c r="O763" s="73" t="s">
        <v>2730</v>
      </c>
      <c r="P763" s="38">
        <v>45291</v>
      </c>
      <c r="Q763" s="39">
        <f t="shared" si="140"/>
        <v>1661.98</v>
      </c>
      <c r="R763" s="380">
        <f t="shared" si="141"/>
        <v>1828.1780000000001</v>
      </c>
      <c r="S763" s="380"/>
      <c r="T763" s="380"/>
      <c r="U763" s="4">
        <v>12</v>
      </c>
      <c r="V763" s="4"/>
      <c r="W763" s="27" t="s">
        <v>3505</v>
      </c>
      <c r="X763" s="27"/>
    </row>
    <row r="764" spans="1:24" ht="69.95" hidden="1" customHeight="1" x14ac:dyDescent="0.25">
      <c r="A764" s="41">
        <v>762</v>
      </c>
      <c r="B764" s="258"/>
      <c r="C764" s="259" t="s">
        <v>1003</v>
      </c>
      <c r="D764" s="33" t="s">
        <v>1014</v>
      </c>
      <c r="E764" s="34" t="s">
        <v>1015</v>
      </c>
      <c r="F764" s="35" t="s">
        <v>1016</v>
      </c>
      <c r="G764" s="381" t="s">
        <v>1266</v>
      </c>
      <c r="H764" s="7">
        <v>50</v>
      </c>
      <c r="I764" s="7" t="s">
        <v>560</v>
      </c>
      <c r="J764" s="44">
        <v>2.35</v>
      </c>
      <c r="K764" s="65">
        <f t="shared" si="143"/>
        <v>117.5</v>
      </c>
      <c r="L764" s="130">
        <f t="shared" si="142"/>
        <v>2.35</v>
      </c>
      <c r="M764" s="130"/>
      <c r="N764" s="73" t="s">
        <v>3137</v>
      </c>
      <c r="O764" s="73" t="s">
        <v>3138</v>
      </c>
      <c r="P764" s="38">
        <v>45291</v>
      </c>
      <c r="Q764" s="39">
        <f t="shared" si="140"/>
        <v>117.5</v>
      </c>
      <c r="R764" s="380">
        <f t="shared" si="141"/>
        <v>129.25</v>
      </c>
      <c r="S764" s="380"/>
      <c r="T764" s="380"/>
      <c r="U764" s="4">
        <v>12</v>
      </c>
      <c r="V764" s="4"/>
      <c r="W764" s="27" t="s">
        <v>3505</v>
      </c>
      <c r="X764" s="27"/>
    </row>
    <row r="765" spans="1:24" ht="121.5" hidden="1" x14ac:dyDescent="0.25">
      <c r="A765" s="41">
        <v>763</v>
      </c>
      <c r="B765" s="424"/>
      <c r="C765" s="33" t="s">
        <v>2189</v>
      </c>
      <c r="D765" s="33" t="s">
        <v>2190</v>
      </c>
      <c r="E765" s="34" t="s">
        <v>2191</v>
      </c>
      <c r="F765" s="30" t="s">
        <v>1016</v>
      </c>
      <c r="G765" s="381" t="s">
        <v>2192</v>
      </c>
      <c r="H765" s="7" t="s">
        <v>3155</v>
      </c>
      <c r="I765" s="7" t="s">
        <v>560</v>
      </c>
      <c r="J765" s="44">
        <v>2.9863599999999999</v>
      </c>
      <c r="K765" s="65">
        <v>15552.96</v>
      </c>
      <c r="L765" s="130">
        <f t="shared" si="142"/>
        <v>2.9863599999999999</v>
      </c>
      <c r="M765" s="130"/>
      <c r="N765" s="73" t="s">
        <v>2419</v>
      </c>
      <c r="O765" s="73" t="s">
        <v>3139</v>
      </c>
      <c r="P765" s="38">
        <v>45291</v>
      </c>
      <c r="Q765" s="39">
        <f t="shared" si="140"/>
        <v>15552.96</v>
      </c>
      <c r="R765" s="380">
        <f t="shared" si="141"/>
        <v>17108.255999999998</v>
      </c>
      <c r="S765" s="380"/>
      <c r="T765" s="380"/>
      <c r="U765" s="4">
        <v>12</v>
      </c>
      <c r="V765" s="4"/>
      <c r="W765" s="27" t="s">
        <v>3505</v>
      </c>
      <c r="X765" s="27"/>
    </row>
    <row r="766" spans="1:24" ht="69.95" hidden="1" customHeight="1" x14ac:dyDescent="0.25">
      <c r="A766" s="41">
        <v>764</v>
      </c>
      <c r="B766" s="258"/>
      <c r="C766" s="259" t="s">
        <v>2315</v>
      </c>
      <c r="D766" s="259" t="s">
        <v>2040</v>
      </c>
      <c r="E766" s="378" t="s">
        <v>1303</v>
      </c>
      <c r="F766" s="379" t="s">
        <v>1307</v>
      </c>
      <c r="G766" s="381" t="s">
        <v>1804</v>
      </c>
      <c r="H766" s="7">
        <v>9600</v>
      </c>
      <c r="I766" s="7" t="s">
        <v>560</v>
      </c>
      <c r="J766" s="44">
        <v>0.83333000000000002</v>
      </c>
      <c r="K766" s="65">
        <f t="shared" si="143"/>
        <v>7999.9679999999998</v>
      </c>
      <c r="L766" s="130">
        <f t="shared" si="142"/>
        <v>0.83333000000000002</v>
      </c>
      <c r="M766" s="130"/>
      <c r="N766" s="73" t="s">
        <v>2419</v>
      </c>
      <c r="O766" s="73" t="s">
        <v>3140</v>
      </c>
      <c r="P766" s="38">
        <v>45291</v>
      </c>
      <c r="Q766" s="39">
        <f t="shared" si="140"/>
        <v>7999.9679999999998</v>
      </c>
      <c r="R766" s="380">
        <f t="shared" si="141"/>
        <v>8799.9647999999997</v>
      </c>
      <c r="S766" s="380"/>
      <c r="T766" s="380"/>
      <c r="U766" s="4">
        <v>12</v>
      </c>
      <c r="V766" s="4"/>
      <c r="W766" s="27" t="s">
        <v>3505</v>
      </c>
      <c r="X766" s="27"/>
    </row>
    <row r="767" spans="1:24" ht="69.95" hidden="1" customHeight="1" x14ac:dyDescent="0.25">
      <c r="A767" s="41">
        <v>765</v>
      </c>
      <c r="B767" s="258"/>
      <c r="C767" s="258" t="s">
        <v>3141</v>
      </c>
      <c r="D767" s="259" t="s">
        <v>3142</v>
      </c>
      <c r="E767" s="34" t="s">
        <v>1940</v>
      </c>
      <c r="F767" s="379" t="s">
        <v>66</v>
      </c>
      <c r="G767" s="310" t="s">
        <v>68</v>
      </c>
      <c r="H767" s="7">
        <v>4000</v>
      </c>
      <c r="I767" s="7" t="s">
        <v>560</v>
      </c>
      <c r="J767" s="44">
        <v>3.4000000000000002E-2</v>
      </c>
      <c r="K767" s="65">
        <f t="shared" si="143"/>
        <v>136</v>
      </c>
      <c r="L767" s="130">
        <f t="shared" si="142"/>
        <v>3.4000000000000002E-2</v>
      </c>
      <c r="M767" s="130"/>
      <c r="N767" s="73" t="s">
        <v>3143</v>
      </c>
      <c r="O767" s="73" t="s">
        <v>3144</v>
      </c>
      <c r="P767" s="38">
        <v>45077</v>
      </c>
      <c r="Q767" s="39">
        <f t="shared" si="140"/>
        <v>136</v>
      </c>
      <c r="R767" s="380">
        <f t="shared" si="141"/>
        <v>149.6</v>
      </c>
      <c r="S767" s="380"/>
      <c r="T767" s="415" t="s">
        <v>3184</v>
      </c>
      <c r="U767" s="4">
        <v>12</v>
      </c>
      <c r="V767" s="4"/>
      <c r="W767" s="27" t="s">
        <v>3505</v>
      </c>
      <c r="X767" s="27"/>
    </row>
    <row r="768" spans="1:24" ht="69.95" hidden="1" customHeight="1" x14ac:dyDescent="0.25">
      <c r="A768" s="41">
        <v>766</v>
      </c>
      <c r="B768" s="424"/>
      <c r="C768" s="33" t="s">
        <v>1566</v>
      </c>
      <c r="D768" s="33" t="s">
        <v>1311</v>
      </c>
      <c r="E768" s="378" t="s">
        <v>203</v>
      </c>
      <c r="F768" s="379" t="s">
        <v>167</v>
      </c>
      <c r="G768" s="381" t="s">
        <v>168</v>
      </c>
      <c r="H768" s="7">
        <v>3500</v>
      </c>
      <c r="I768" s="7" t="s">
        <v>560</v>
      </c>
      <c r="J768" s="44">
        <v>0.85909000000000002</v>
      </c>
      <c r="K768" s="65">
        <f t="shared" si="143"/>
        <v>3006.8150000000001</v>
      </c>
      <c r="L768" s="130">
        <f t="shared" si="142"/>
        <v>0.85909000000000002</v>
      </c>
      <c r="M768" s="130"/>
      <c r="N768" s="73" t="s">
        <v>2419</v>
      </c>
      <c r="O768" s="73" t="s">
        <v>3145</v>
      </c>
      <c r="P768" s="38">
        <v>45291</v>
      </c>
      <c r="Q768" s="39">
        <f t="shared" si="140"/>
        <v>3006.8150000000001</v>
      </c>
      <c r="R768" s="380">
        <f t="shared" si="141"/>
        <v>3307.4965000000002</v>
      </c>
      <c r="S768" s="380"/>
      <c r="T768" s="380"/>
      <c r="U768" s="4">
        <v>12</v>
      </c>
      <c r="V768" s="4"/>
      <c r="W768" s="27" t="s">
        <v>3505</v>
      </c>
      <c r="X768" s="27"/>
    </row>
    <row r="769" spans="1:24" ht="69.95" hidden="1" customHeight="1" x14ac:dyDescent="0.25">
      <c r="A769" s="41">
        <v>767</v>
      </c>
      <c r="B769" s="258"/>
      <c r="C769" s="258" t="s">
        <v>3146</v>
      </c>
      <c r="D769" s="259" t="s">
        <v>3147</v>
      </c>
      <c r="E769" s="378" t="s">
        <v>21</v>
      </c>
      <c r="F769" s="379">
        <v>426150488</v>
      </c>
      <c r="G769" s="381" t="s">
        <v>115</v>
      </c>
      <c r="H769" s="7">
        <v>700</v>
      </c>
      <c r="I769" s="7" t="s">
        <v>560</v>
      </c>
      <c r="J769" s="44">
        <v>570</v>
      </c>
      <c r="K769" s="65">
        <f t="shared" si="143"/>
        <v>399000</v>
      </c>
      <c r="L769" s="130">
        <f t="shared" si="142"/>
        <v>570</v>
      </c>
      <c r="M769" s="130"/>
      <c r="N769" s="73" t="s">
        <v>2419</v>
      </c>
      <c r="O769" s="73" t="s">
        <v>3148</v>
      </c>
      <c r="P769" s="38">
        <v>45291</v>
      </c>
      <c r="Q769" s="39">
        <f t="shared" si="140"/>
        <v>399000</v>
      </c>
      <c r="R769" s="380">
        <f t="shared" si="141"/>
        <v>438900</v>
      </c>
      <c r="S769" s="380"/>
      <c r="T769" s="415" t="s">
        <v>3184</v>
      </c>
      <c r="U769" s="4">
        <v>12</v>
      </c>
      <c r="V769" s="4"/>
      <c r="W769" s="27" t="s">
        <v>3505</v>
      </c>
      <c r="X769" s="27"/>
    </row>
    <row r="770" spans="1:24" ht="69.95" hidden="1" customHeight="1" x14ac:dyDescent="0.25">
      <c r="A770" s="41">
        <v>768</v>
      </c>
      <c r="B770" s="258"/>
      <c r="C770" s="258" t="s">
        <v>3149</v>
      </c>
      <c r="D770" s="259" t="s">
        <v>2152</v>
      </c>
      <c r="E770" s="378" t="s">
        <v>1411</v>
      </c>
      <c r="F770" s="379" t="s">
        <v>1412</v>
      </c>
      <c r="G770" s="381" t="s">
        <v>1413</v>
      </c>
      <c r="H770" s="7">
        <v>10000</v>
      </c>
      <c r="I770" s="7" t="s">
        <v>560</v>
      </c>
      <c r="J770" s="44">
        <v>8.1900000000000001E-2</v>
      </c>
      <c r="K770" s="65">
        <f t="shared" si="143"/>
        <v>819</v>
      </c>
      <c r="L770" s="130">
        <f t="shared" si="142"/>
        <v>8.1900000000000001E-2</v>
      </c>
      <c r="M770" s="130"/>
      <c r="N770" s="73" t="s">
        <v>2419</v>
      </c>
      <c r="O770" s="73" t="s">
        <v>3150</v>
      </c>
      <c r="P770" s="38">
        <v>45382</v>
      </c>
      <c r="Q770" s="39">
        <f t="shared" si="140"/>
        <v>819</v>
      </c>
      <c r="R770" s="380">
        <f t="shared" si="141"/>
        <v>900.9</v>
      </c>
      <c r="S770" s="380"/>
      <c r="T770" s="380"/>
      <c r="U770" s="4">
        <v>3</v>
      </c>
      <c r="V770" s="4"/>
      <c r="W770" s="27" t="s">
        <v>3505</v>
      </c>
      <c r="X770" s="27"/>
    </row>
    <row r="771" spans="1:24" ht="69.95" hidden="1" customHeight="1" x14ac:dyDescent="0.25">
      <c r="A771" s="41">
        <v>769</v>
      </c>
      <c r="B771" s="258"/>
      <c r="C771" s="258" t="s">
        <v>3151</v>
      </c>
      <c r="D771" s="259" t="s">
        <v>2971</v>
      </c>
      <c r="E771" s="384" t="s">
        <v>3152</v>
      </c>
      <c r="F771" s="385"/>
      <c r="G771" s="383"/>
      <c r="H771" s="7">
        <v>2100</v>
      </c>
      <c r="I771" s="7" t="s">
        <v>560</v>
      </c>
      <c r="J771" s="44">
        <v>3.8</v>
      </c>
      <c r="K771" s="65">
        <f t="shared" si="143"/>
        <v>7980</v>
      </c>
      <c r="L771" s="130">
        <f t="shared" si="142"/>
        <v>3.8</v>
      </c>
      <c r="M771" s="130"/>
      <c r="N771" s="73" t="s">
        <v>2419</v>
      </c>
      <c r="O771" s="73" t="s">
        <v>3153</v>
      </c>
      <c r="P771" s="38">
        <v>45046</v>
      </c>
      <c r="Q771" s="39">
        <f t="shared" si="140"/>
        <v>7980</v>
      </c>
      <c r="R771" s="382">
        <f t="shared" si="141"/>
        <v>8778</v>
      </c>
      <c r="S771" s="382"/>
      <c r="T771" s="382" t="s">
        <v>3154</v>
      </c>
      <c r="U771" s="4">
        <v>1</v>
      </c>
      <c r="V771" s="4"/>
      <c r="W771" s="27" t="s">
        <v>3729</v>
      </c>
      <c r="X771" s="27"/>
    </row>
    <row r="772" spans="1:24" ht="69.95" hidden="1" customHeight="1" x14ac:dyDescent="0.25">
      <c r="A772" s="41">
        <v>770</v>
      </c>
      <c r="B772" s="258"/>
      <c r="C772" s="258" t="s">
        <v>3156</v>
      </c>
      <c r="D772" s="259" t="s">
        <v>3157</v>
      </c>
      <c r="E772" s="34" t="s">
        <v>2153</v>
      </c>
      <c r="F772" s="35" t="s">
        <v>773</v>
      </c>
      <c r="G772" s="394" t="s">
        <v>3730</v>
      </c>
      <c r="H772" s="7">
        <v>12600</v>
      </c>
      <c r="I772" s="7" t="s">
        <v>560</v>
      </c>
      <c r="J772" s="44">
        <v>3.107E-2</v>
      </c>
      <c r="K772" s="65">
        <f t="shared" si="143"/>
        <v>391.48200000000003</v>
      </c>
      <c r="L772" s="130">
        <f t="shared" si="142"/>
        <v>3.107E-2</v>
      </c>
      <c r="M772" s="130"/>
      <c r="N772" s="73" t="s">
        <v>2419</v>
      </c>
      <c r="O772" s="73" t="s">
        <v>3158</v>
      </c>
      <c r="P772" s="38">
        <v>45382</v>
      </c>
      <c r="Q772" s="39">
        <f t="shared" si="140"/>
        <v>391.48200000000003</v>
      </c>
      <c r="R772" s="382">
        <f t="shared" si="141"/>
        <v>430.63020000000006</v>
      </c>
      <c r="S772" s="382"/>
      <c r="T772" s="382"/>
      <c r="U772" s="4">
        <v>12</v>
      </c>
      <c r="V772" s="4"/>
      <c r="W772" s="27" t="s">
        <v>3729</v>
      </c>
      <c r="X772" s="27"/>
    </row>
    <row r="773" spans="1:24" ht="69.95" hidden="1" customHeight="1" x14ac:dyDescent="0.25">
      <c r="A773" s="41">
        <v>771</v>
      </c>
      <c r="B773" s="258"/>
      <c r="C773" s="258" t="s">
        <v>3159</v>
      </c>
      <c r="D773" s="259" t="s">
        <v>2971</v>
      </c>
      <c r="E773" s="34" t="s">
        <v>1236</v>
      </c>
      <c r="F773" s="35" t="s">
        <v>424</v>
      </c>
      <c r="G773" s="390" t="s">
        <v>1237</v>
      </c>
      <c r="H773" s="7">
        <v>60000</v>
      </c>
      <c r="I773" s="7" t="s">
        <v>560</v>
      </c>
      <c r="J773" s="44">
        <v>0.5</v>
      </c>
      <c r="K773" s="65">
        <f t="shared" si="143"/>
        <v>30000</v>
      </c>
      <c r="L773" s="130">
        <f t="shared" si="142"/>
        <v>0.5</v>
      </c>
      <c r="M773" s="130"/>
      <c r="N773" s="73" t="s">
        <v>2419</v>
      </c>
      <c r="O773" s="73" t="s">
        <v>3160</v>
      </c>
      <c r="P773" s="38">
        <v>45382</v>
      </c>
      <c r="Q773" s="39">
        <f t="shared" si="140"/>
        <v>30000</v>
      </c>
      <c r="R773" s="382">
        <f t="shared" si="141"/>
        <v>33000</v>
      </c>
      <c r="S773" s="382"/>
      <c r="T773" s="389" t="s">
        <v>3161</v>
      </c>
      <c r="U773" s="4">
        <v>12</v>
      </c>
      <c r="V773" s="4"/>
      <c r="W773" s="27" t="s">
        <v>3729</v>
      </c>
      <c r="X773" s="27"/>
    </row>
    <row r="774" spans="1:24" ht="69.95" hidden="1" customHeight="1" x14ac:dyDescent="0.25">
      <c r="A774" s="41">
        <v>772</v>
      </c>
      <c r="B774" s="258"/>
      <c r="C774" s="258" t="s">
        <v>3163</v>
      </c>
      <c r="D774" s="259"/>
      <c r="E774" s="34" t="s">
        <v>1940</v>
      </c>
      <c r="F774" s="391" t="s">
        <v>66</v>
      </c>
      <c r="G774" s="310" t="s">
        <v>68</v>
      </c>
      <c r="H774" s="7">
        <v>200</v>
      </c>
      <c r="I774" s="7" t="s">
        <v>560</v>
      </c>
      <c r="J774" s="44">
        <v>23.18</v>
      </c>
      <c r="K774" s="65">
        <f t="shared" si="143"/>
        <v>4636</v>
      </c>
      <c r="L774" s="130">
        <f t="shared" si="142"/>
        <v>23.18</v>
      </c>
      <c r="M774" s="130"/>
      <c r="N774" s="73" t="s">
        <v>2419</v>
      </c>
      <c r="O774" s="73" t="s">
        <v>3162</v>
      </c>
      <c r="P774" s="38">
        <v>45412</v>
      </c>
      <c r="Q774" s="39">
        <f t="shared" si="140"/>
        <v>4636</v>
      </c>
      <c r="R774" s="382">
        <f t="shared" si="141"/>
        <v>5099.6000000000004</v>
      </c>
      <c r="S774" s="382"/>
      <c r="T774" s="382"/>
      <c r="U774" s="4">
        <v>12</v>
      </c>
      <c r="V774" s="4"/>
      <c r="W774" s="27" t="s">
        <v>3729</v>
      </c>
      <c r="X774" s="27"/>
    </row>
    <row r="775" spans="1:24" ht="69.95" hidden="1" customHeight="1" x14ac:dyDescent="0.25">
      <c r="A775" s="41">
        <v>773</v>
      </c>
      <c r="B775" s="258"/>
      <c r="C775" s="258" t="s">
        <v>3166</v>
      </c>
      <c r="D775" s="259" t="s">
        <v>3167</v>
      </c>
      <c r="E775" s="59" t="s">
        <v>2702</v>
      </c>
      <c r="F775" s="58" t="s">
        <v>2704</v>
      </c>
      <c r="G775" s="306" t="s">
        <v>2703</v>
      </c>
      <c r="H775" s="7">
        <v>4500</v>
      </c>
      <c r="I775" s="7" t="s">
        <v>560</v>
      </c>
      <c r="J775" s="44">
        <v>0.18939</v>
      </c>
      <c r="K775" s="65">
        <f t="shared" si="143"/>
        <v>852.255</v>
      </c>
      <c r="L775" s="130">
        <f t="shared" si="142"/>
        <v>0.18939</v>
      </c>
      <c r="M775" s="130"/>
      <c r="N775" s="73" t="s">
        <v>2419</v>
      </c>
      <c r="O775" s="73" t="s">
        <v>3168</v>
      </c>
      <c r="P775" s="38">
        <v>45045</v>
      </c>
      <c r="Q775" s="39">
        <f t="shared" si="140"/>
        <v>852.255</v>
      </c>
      <c r="R775" s="395">
        <f t="shared" si="141"/>
        <v>937.48050000000001</v>
      </c>
      <c r="S775" s="395"/>
      <c r="T775" s="395"/>
      <c r="U775" s="4">
        <v>12</v>
      </c>
      <c r="V775" s="4"/>
      <c r="W775" s="27" t="s">
        <v>3729</v>
      </c>
      <c r="X775" s="27"/>
    </row>
    <row r="776" spans="1:24" ht="69.95" hidden="1" customHeight="1" x14ac:dyDescent="0.25">
      <c r="A776" s="41">
        <v>774</v>
      </c>
      <c r="B776" s="258"/>
      <c r="C776" s="258" t="s">
        <v>3169</v>
      </c>
      <c r="D776" s="259" t="s">
        <v>3170</v>
      </c>
      <c r="E776" s="398" t="s">
        <v>206</v>
      </c>
      <c r="F776" s="399" t="s">
        <v>207</v>
      </c>
      <c r="G776" s="397" t="s">
        <v>208</v>
      </c>
      <c r="H776" s="7">
        <v>22800</v>
      </c>
      <c r="I776" s="7" t="s">
        <v>560</v>
      </c>
      <c r="J776" s="44">
        <v>0.7</v>
      </c>
      <c r="K776" s="65">
        <v>15960</v>
      </c>
      <c r="L776" s="130">
        <v>0.7</v>
      </c>
      <c r="M776" s="130"/>
      <c r="N776" s="73" t="s">
        <v>2419</v>
      </c>
      <c r="O776" s="73" t="s">
        <v>3171</v>
      </c>
      <c r="P776" s="38">
        <v>45046</v>
      </c>
      <c r="Q776" s="39">
        <v>15960</v>
      </c>
      <c r="R776" s="395">
        <f t="shared" si="141"/>
        <v>17556</v>
      </c>
      <c r="S776" s="395"/>
      <c r="T776" s="395"/>
      <c r="U776" s="4">
        <v>12</v>
      </c>
      <c r="V776" s="4"/>
      <c r="W776" s="27" t="s">
        <v>3729</v>
      </c>
      <c r="X776" s="27"/>
    </row>
    <row r="777" spans="1:24" ht="69.95" hidden="1" customHeight="1" x14ac:dyDescent="0.25">
      <c r="A777" s="41">
        <v>775</v>
      </c>
      <c r="B777" s="258"/>
      <c r="C777" s="258" t="s">
        <v>3172</v>
      </c>
      <c r="D777" s="259" t="s">
        <v>3173</v>
      </c>
      <c r="E777" s="398" t="s">
        <v>954</v>
      </c>
      <c r="F777" s="399" t="s">
        <v>586</v>
      </c>
      <c r="G777" s="397" t="s">
        <v>587</v>
      </c>
      <c r="H777" s="7">
        <v>9000</v>
      </c>
      <c r="I777" s="7" t="s">
        <v>560</v>
      </c>
      <c r="J777" s="44">
        <v>0.08</v>
      </c>
      <c r="K777" s="65">
        <f t="shared" ref="K777" si="144">H777*J777</f>
        <v>720</v>
      </c>
      <c r="L777" s="130">
        <f t="shared" ref="L777" si="145">J777</f>
        <v>0.08</v>
      </c>
      <c r="M777" s="130"/>
      <c r="N777" s="73" t="s">
        <v>3042</v>
      </c>
      <c r="O777" s="73" t="s">
        <v>3174</v>
      </c>
      <c r="P777" s="38">
        <v>45412</v>
      </c>
      <c r="Q777" s="39">
        <f>K777</f>
        <v>720</v>
      </c>
      <c r="R777" s="412">
        <f t="shared" ref="R777" si="146">(Q777*0.1)+Q777</f>
        <v>792</v>
      </c>
      <c r="S777" s="395"/>
      <c r="T777" s="415" t="s">
        <v>3268</v>
      </c>
      <c r="U777" s="4">
        <v>12</v>
      </c>
      <c r="V777" s="4"/>
      <c r="W777" s="27" t="s">
        <v>3729</v>
      </c>
      <c r="X777" s="27"/>
    </row>
    <row r="778" spans="1:24" ht="69.95" hidden="1" customHeight="1" x14ac:dyDescent="0.25">
      <c r="A778" s="41">
        <v>776</v>
      </c>
      <c r="B778" s="258"/>
      <c r="C778" s="258" t="s">
        <v>3175</v>
      </c>
      <c r="D778" s="259" t="s">
        <v>3173</v>
      </c>
      <c r="E778" s="398" t="s">
        <v>1418</v>
      </c>
      <c r="F778" s="399" t="s">
        <v>1419</v>
      </c>
      <c r="G778" s="397" t="s">
        <v>1420</v>
      </c>
      <c r="H778" s="7">
        <v>3920</v>
      </c>
      <c r="I778" s="7" t="s">
        <v>560</v>
      </c>
      <c r="J778" s="44">
        <v>2.07E-2</v>
      </c>
      <c r="K778" s="65">
        <v>1048.5</v>
      </c>
      <c r="L778" s="130">
        <v>6.9900000000000004E-2</v>
      </c>
      <c r="M778" s="130"/>
      <c r="N778" s="73" t="s">
        <v>551</v>
      </c>
      <c r="O778" s="73" t="s">
        <v>3176</v>
      </c>
      <c r="P778" s="38">
        <v>45382</v>
      </c>
      <c r="Q778" s="39">
        <v>81.150000000000006</v>
      </c>
      <c r="R778" s="395">
        <f t="shared" ref="R778:R787" si="147">(Q778*0.1)+Q778</f>
        <v>89.265000000000001</v>
      </c>
      <c r="S778" s="395"/>
      <c r="T778" s="415" t="s">
        <v>3268</v>
      </c>
      <c r="U778" s="4">
        <v>12</v>
      </c>
      <c r="V778" s="4"/>
      <c r="W778" s="27" t="s">
        <v>3729</v>
      </c>
      <c r="X778" s="27"/>
    </row>
    <row r="779" spans="1:24" ht="69.95" hidden="1" customHeight="1" x14ac:dyDescent="0.25">
      <c r="A779" s="41">
        <v>777</v>
      </c>
      <c r="B779" s="258"/>
      <c r="C779" s="258" t="s">
        <v>3177</v>
      </c>
      <c r="D779" s="259" t="s">
        <v>3178</v>
      </c>
      <c r="E779" s="398" t="s">
        <v>370</v>
      </c>
      <c r="F779" s="399" t="s">
        <v>371</v>
      </c>
      <c r="G779" s="396" t="s">
        <v>372</v>
      </c>
      <c r="H779" s="7">
        <v>50</v>
      </c>
      <c r="I779" s="7" t="s">
        <v>560</v>
      </c>
      <c r="J779" s="44">
        <v>202.28899999999999</v>
      </c>
      <c r="K779" s="115">
        <f t="shared" ref="K779:K781" si="148">H779*J779</f>
        <v>10114.449999999999</v>
      </c>
      <c r="L779" s="360">
        <f t="shared" ref="L779:L787" si="149">J779</f>
        <v>202.28899999999999</v>
      </c>
      <c r="M779" s="130" t="s">
        <v>3179</v>
      </c>
      <c r="N779" s="73" t="s">
        <v>551</v>
      </c>
      <c r="O779" s="73" t="s">
        <v>3180</v>
      </c>
      <c r="P779" s="38">
        <v>45382</v>
      </c>
      <c r="Q779" s="39">
        <v>10114.450000000001</v>
      </c>
      <c r="R779" s="395">
        <f t="shared" si="147"/>
        <v>11125.895</v>
      </c>
      <c r="S779" s="395"/>
      <c r="T779" s="395"/>
      <c r="U779" s="4">
        <v>12</v>
      </c>
      <c r="V779" s="4"/>
      <c r="W779" s="27" t="s">
        <v>3729</v>
      </c>
      <c r="X779" s="27"/>
    </row>
    <row r="780" spans="1:24" ht="69.95" hidden="1" customHeight="1" x14ac:dyDescent="0.25">
      <c r="A780" s="41">
        <v>778</v>
      </c>
      <c r="B780" s="258"/>
      <c r="C780" s="258" t="s">
        <v>3181</v>
      </c>
      <c r="D780" s="259" t="s">
        <v>3182</v>
      </c>
      <c r="E780" s="398" t="s">
        <v>203</v>
      </c>
      <c r="F780" s="399" t="s">
        <v>167</v>
      </c>
      <c r="G780" s="397" t="s">
        <v>168</v>
      </c>
      <c r="H780" s="7">
        <v>1250</v>
      </c>
      <c r="I780" s="7" t="s">
        <v>560</v>
      </c>
      <c r="J780" s="44">
        <v>0.30792000000000003</v>
      </c>
      <c r="K780" s="65">
        <f t="shared" si="148"/>
        <v>384.90000000000003</v>
      </c>
      <c r="L780" s="130">
        <f t="shared" si="149"/>
        <v>0.30792000000000003</v>
      </c>
      <c r="M780" s="130"/>
      <c r="N780" s="73" t="s">
        <v>2419</v>
      </c>
      <c r="O780" s="73" t="s">
        <v>3183</v>
      </c>
      <c r="P780" s="38">
        <v>45412</v>
      </c>
      <c r="Q780" s="39">
        <v>385</v>
      </c>
      <c r="R780" s="395">
        <f t="shared" si="147"/>
        <v>423.5</v>
      </c>
      <c r="S780" s="395"/>
      <c r="T780" s="415" t="s">
        <v>3184</v>
      </c>
      <c r="U780" s="4">
        <v>12</v>
      </c>
      <c r="V780" s="4"/>
      <c r="W780" s="27" t="s">
        <v>3729</v>
      </c>
      <c r="X780" s="27"/>
    </row>
    <row r="781" spans="1:24" ht="69.95" hidden="1" customHeight="1" x14ac:dyDescent="0.25">
      <c r="A781" s="41">
        <v>779</v>
      </c>
      <c r="B781" s="258"/>
      <c r="C781" s="258" t="s">
        <v>3185</v>
      </c>
      <c r="D781" s="259" t="s">
        <v>3186</v>
      </c>
      <c r="E781" s="398" t="s">
        <v>203</v>
      </c>
      <c r="F781" s="399" t="s">
        <v>167</v>
      </c>
      <c r="G781" s="397" t="s">
        <v>168</v>
      </c>
      <c r="H781" s="7">
        <v>1500</v>
      </c>
      <c r="I781" s="7" t="s">
        <v>560</v>
      </c>
      <c r="J781" s="44">
        <v>15.35</v>
      </c>
      <c r="K781" s="65">
        <f t="shared" si="148"/>
        <v>23025</v>
      </c>
      <c r="L781" s="130">
        <f t="shared" si="149"/>
        <v>15.35</v>
      </c>
      <c r="M781" s="130"/>
      <c r="N781" s="73" t="s">
        <v>2419</v>
      </c>
      <c r="O781" s="73" t="s">
        <v>3187</v>
      </c>
      <c r="P781" s="38">
        <v>45412</v>
      </c>
      <c r="Q781" s="39">
        <v>23025</v>
      </c>
      <c r="R781" s="395">
        <f t="shared" si="147"/>
        <v>25327.5</v>
      </c>
      <c r="S781" s="395"/>
      <c r="T781" s="395"/>
      <c r="U781" s="4">
        <v>12</v>
      </c>
      <c r="V781" s="4"/>
      <c r="W781" s="27" t="s">
        <v>3729</v>
      </c>
      <c r="X781" s="27"/>
    </row>
    <row r="782" spans="1:24" ht="69.95" hidden="1" customHeight="1" x14ac:dyDescent="0.25">
      <c r="A782" s="41">
        <v>780</v>
      </c>
      <c r="B782" s="258"/>
      <c r="C782" s="258" t="s">
        <v>3188</v>
      </c>
      <c r="D782" s="259" t="s">
        <v>3189</v>
      </c>
      <c r="E782" s="398" t="s">
        <v>200</v>
      </c>
      <c r="F782" s="399" t="s">
        <v>199</v>
      </c>
      <c r="G782" s="397" t="s">
        <v>100</v>
      </c>
      <c r="H782" s="7">
        <v>115</v>
      </c>
      <c r="I782" s="7" t="s">
        <v>560</v>
      </c>
      <c r="J782" s="44">
        <v>1130.3599999999999</v>
      </c>
      <c r="K782" s="65">
        <f>H782*J782</f>
        <v>129991.4</v>
      </c>
      <c r="L782" s="130">
        <f t="shared" si="149"/>
        <v>1130.3599999999999</v>
      </c>
      <c r="M782" s="130"/>
      <c r="N782" s="73" t="s">
        <v>2419</v>
      </c>
      <c r="O782" s="73" t="s">
        <v>3190</v>
      </c>
      <c r="P782" s="38">
        <v>45412</v>
      </c>
      <c r="Q782" s="39">
        <v>136930</v>
      </c>
      <c r="R782" s="412">
        <f t="shared" si="147"/>
        <v>150623</v>
      </c>
      <c r="S782" s="395"/>
      <c r="T782" s="395"/>
      <c r="U782" s="4">
        <v>12</v>
      </c>
      <c r="V782" s="4"/>
      <c r="W782" s="27" t="s">
        <v>3729</v>
      </c>
      <c r="X782" s="27"/>
    </row>
    <row r="783" spans="1:24" ht="69.95" hidden="1" customHeight="1" x14ac:dyDescent="0.25">
      <c r="A783" s="41">
        <v>781</v>
      </c>
      <c r="B783" s="258"/>
      <c r="C783" s="258" t="s">
        <v>3191</v>
      </c>
      <c r="D783" s="259" t="s">
        <v>617</v>
      </c>
      <c r="E783" s="398" t="s">
        <v>172</v>
      </c>
      <c r="F783" s="35" t="s">
        <v>173</v>
      </c>
      <c r="G783" s="397" t="s">
        <v>245</v>
      </c>
      <c r="H783" s="7">
        <v>30</v>
      </c>
      <c r="I783" s="7" t="s">
        <v>560</v>
      </c>
      <c r="J783" s="44">
        <v>287.39999999999998</v>
      </c>
      <c r="K783" s="65">
        <f t="shared" ref="K783:K784" si="150">H783*J783</f>
        <v>8622</v>
      </c>
      <c r="L783" s="130">
        <f t="shared" si="149"/>
        <v>287.39999999999998</v>
      </c>
      <c r="M783" s="130"/>
      <c r="N783" s="73" t="s">
        <v>3192</v>
      </c>
      <c r="O783" s="73" t="s">
        <v>3193</v>
      </c>
      <c r="P783" s="38">
        <v>45291</v>
      </c>
      <c r="Q783" s="39">
        <f t="shared" ref="Q783" si="151">K783</f>
        <v>8622</v>
      </c>
      <c r="R783" s="395">
        <f t="shared" si="147"/>
        <v>9484.2000000000007</v>
      </c>
      <c r="S783" s="395"/>
      <c r="T783" s="395"/>
      <c r="U783" s="4">
        <v>8</v>
      </c>
      <c r="V783" s="4"/>
      <c r="W783" s="27" t="s">
        <v>3729</v>
      </c>
      <c r="X783" s="27"/>
    </row>
    <row r="784" spans="1:24" ht="69.95" hidden="1" customHeight="1" x14ac:dyDescent="0.25">
      <c r="A784" s="41">
        <v>782</v>
      </c>
      <c r="B784" s="258"/>
      <c r="C784" s="258" t="s">
        <v>3194</v>
      </c>
      <c r="D784" s="259" t="s">
        <v>3195</v>
      </c>
      <c r="E784" s="398" t="s">
        <v>1411</v>
      </c>
      <c r="F784" s="399" t="s">
        <v>1412</v>
      </c>
      <c r="G784" s="460" t="s">
        <v>1413</v>
      </c>
      <c r="H784" s="7">
        <v>4620</v>
      </c>
      <c r="I784" s="7" t="s">
        <v>560</v>
      </c>
      <c r="J784" s="44">
        <v>0.41211999999999999</v>
      </c>
      <c r="K784" s="65">
        <f t="shared" si="150"/>
        <v>1903.9944</v>
      </c>
      <c r="L784" s="130">
        <f t="shared" si="149"/>
        <v>0.41211999999999999</v>
      </c>
      <c r="M784" s="130"/>
      <c r="N784" s="73" t="s">
        <v>2419</v>
      </c>
      <c r="O784" s="73" t="s">
        <v>3196</v>
      </c>
      <c r="P784" s="38">
        <v>45412</v>
      </c>
      <c r="Q784" s="39">
        <v>1904</v>
      </c>
      <c r="R784" s="395">
        <f t="shared" si="147"/>
        <v>2094.4</v>
      </c>
      <c r="S784" s="395"/>
      <c r="T784" s="415" t="s">
        <v>3184</v>
      </c>
      <c r="U784" s="4">
        <v>12</v>
      </c>
      <c r="V784" s="4"/>
      <c r="W784" s="27" t="s">
        <v>3729</v>
      </c>
      <c r="X784" s="27"/>
    </row>
    <row r="785" spans="1:24" ht="69.95" hidden="1" customHeight="1" x14ac:dyDescent="0.25">
      <c r="A785" s="41">
        <v>783</v>
      </c>
      <c r="B785" s="258"/>
      <c r="C785" s="258" t="s">
        <v>3197</v>
      </c>
      <c r="D785" s="259" t="s">
        <v>3198</v>
      </c>
      <c r="E785" s="398" t="s">
        <v>920</v>
      </c>
      <c r="F785" s="399" t="s">
        <v>288</v>
      </c>
      <c r="G785" s="397" t="s">
        <v>289</v>
      </c>
      <c r="H785" s="7">
        <v>10</v>
      </c>
      <c r="I785" s="7" t="s">
        <v>560</v>
      </c>
      <c r="J785" s="44">
        <v>1450</v>
      </c>
      <c r="K785" s="65">
        <v>14500</v>
      </c>
      <c r="L785" s="130">
        <f t="shared" si="149"/>
        <v>1450</v>
      </c>
      <c r="M785" s="130"/>
      <c r="N785" s="73" t="s">
        <v>2419</v>
      </c>
      <c r="O785" s="73" t="s">
        <v>3199</v>
      </c>
      <c r="P785" s="38">
        <v>45291</v>
      </c>
      <c r="Q785" s="39">
        <v>14500</v>
      </c>
      <c r="R785" s="395">
        <f t="shared" si="147"/>
        <v>15950</v>
      </c>
      <c r="S785" s="395"/>
      <c r="T785" s="395"/>
      <c r="U785" s="4">
        <v>8</v>
      </c>
      <c r="V785" s="4"/>
      <c r="W785" s="27" t="s">
        <v>3729</v>
      </c>
      <c r="X785" s="27"/>
    </row>
    <row r="786" spans="1:24" ht="69.95" hidden="1" customHeight="1" x14ac:dyDescent="0.25">
      <c r="A786" s="41">
        <v>784</v>
      </c>
      <c r="B786" s="258"/>
      <c r="C786" s="258" t="s">
        <v>3200</v>
      </c>
      <c r="D786" s="259" t="s">
        <v>3201</v>
      </c>
      <c r="E786" s="398" t="s">
        <v>2950</v>
      </c>
      <c r="F786" s="35" t="s">
        <v>2951</v>
      </c>
      <c r="G786" s="397" t="s">
        <v>2952</v>
      </c>
      <c r="H786" s="7">
        <v>800</v>
      </c>
      <c r="I786" s="7" t="s">
        <v>560</v>
      </c>
      <c r="J786" s="44">
        <v>5.4</v>
      </c>
      <c r="K786" s="65">
        <f t="shared" ref="K786:K787" si="152">H786*J786</f>
        <v>4320</v>
      </c>
      <c r="L786" s="130">
        <f t="shared" si="149"/>
        <v>5.4</v>
      </c>
      <c r="M786" s="130"/>
      <c r="N786" s="73" t="s">
        <v>2419</v>
      </c>
      <c r="O786" s="73" t="s">
        <v>3202</v>
      </c>
      <c r="P786" s="38">
        <v>45291</v>
      </c>
      <c r="Q786" s="39">
        <v>4320</v>
      </c>
      <c r="R786" s="395">
        <f t="shared" si="147"/>
        <v>4752</v>
      </c>
      <c r="S786" s="395"/>
      <c r="T786" s="395"/>
      <c r="U786" s="4">
        <v>8</v>
      </c>
      <c r="V786" s="4"/>
      <c r="W786" s="27" t="s">
        <v>3729</v>
      </c>
      <c r="X786" s="27"/>
    </row>
    <row r="787" spans="1:24" ht="69.95" hidden="1" customHeight="1" x14ac:dyDescent="0.25">
      <c r="A787" s="41">
        <v>785</v>
      </c>
      <c r="B787" s="258"/>
      <c r="C787" s="258" t="s">
        <v>811</v>
      </c>
      <c r="D787" s="259" t="s">
        <v>3203</v>
      </c>
      <c r="E787" s="398" t="s">
        <v>200</v>
      </c>
      <c r="F787" s="399" t="s">
        <v>199</v>
      </c>
      <c r="G787" s="397" t="s">
        <v>100</v>
      </c>
      <c r="H787" s="7">
        <v>10920</v>
      </c>
      <c r="I787" s="7" t="s">
        <v>560</v>
      </c>
      <c r="J787" s="44">
        <v>13.33333</v>
      </c>
      <c r="K787" s="65">
        <f t="shared" si="152"/>
        <v>145599.96359999999</v>
      </c>
      <c r="L787" s="130">
        <f t="shared" si="149"/>
        <v>13.33333</v>
      </c>
      <c r="M787" s="130"/>
      <c r="N787" s="73" t="s">
        <v>2419</v>
      </c>
      <c r="O787" s="73" t="s">
        <v>3204</v>
      </c>
      <c r="P787" s="38">
        <v>46203</v>
      </c>
      <c r="Q787" s="39">
        <f>K787</f>
        <v>145599.96359999999</v>
      </c>
      <c r="R787" s="395">
        <f t="shared" si="147"/>
        <v>160159.95995999998</v>
      </c>
      <c r="S787" s="395"/>
      <c r="T787" s="395" t="s">
        <v>2265</v>
      </c>
      <c r="U787" s="4">
        <v>36</v>
      </c>
      <c r="V787" s="4"/>
      <c r="W787" s="27" t="s">
        <v>3729</v>
      </c>
      <c r="X787" s="27"/>
    </row>
    <row r="788" spans="1:24" ht="69.95" hidden="1" customHeight="1" x14ac:dyDescent="0.25">
      <c r="A788" s="41">
        <v>786</v>
      </c>
      <c r="B788" s="258"/>
      <c r="C788" s="258" t="s">
        <v>3205</v>
      </c>
      <c r="D788" s="259" t="s">
        <v>1872</v>
      </c>
      <c r="E788" s="398" t="s">
        <v>3206</v>
      </c>
      <c r="F788" s="399" t="s">
        <v>3207</v>
      </c>
      <c r="G788" s="396" t="s">
        <v>3208</v>
      </c>
      <c r="H788" s="7">
        <v>100</v>
      </c>
      <c r="I788" s="7" t="s">
        <v>560</v>
      </c>
      <c r="J788" s="44">
        <v>0.85</v>
      </c>
      <c r="K788" s="65">
        <v>85</v>
      </c>
      <c r="L788" s="130">
        <v>0.85</v>
      </c>
      <c r="M788" s="130"/>
      <c r="N788" s="73"/>
      <c r="O788" s="73" t="s">
        <v>3209</v>
      </c>
      <c r="P788" s="38">
        <v>45382</v>
      </c>
      <c r="Q788" s="39">
        <v>85</v>
      </c>
      <c r="R788" s="395">
        <f>85+8.5</f>
        <v>93.5</v>
      </c>
      <c r="S788" s="395"/>
      <c r="T788" s="395" t="s">
        <v>3184</v>
      </c>
      <c r="U788" s="4">
        <v>12</v>
      </c>
      <c r="V788" s="4"/>
      <c r="W788" s="27" t="s">
        <v>3729</v>
      </c>
      <c r="X788" s="27"/>
    </row>
    <row r="789" spans="1:24" ht="69.95" hidden="1" customHeight="1" x14ac:dyDescent="0.25">
      <c r="A789" s="41">
        <v>787</v>
      </c>
      <c r="B789" s="258"/>
      <c r="C789" s="258" t="s">
        <v>3210</v>
      </c>
      <c r="D789" s="259" t="s">
        <v>1047</v>
      </c>
      <c r="E789" s="398" t="s">
        <v>284</v>
      </c>
      <c r="F789" s="35" t="s">
        <v>285</v>
      </c>
      <c r="G789" s="397" t="s">
        <v>286</v>
      </c>
      <c r="H789" s="7">
        <v>2000</v>
      </c>
      <c r="I789" s="7" t="s">
        <v>560</v>
      </c>
      <c r="J789" s="44">
        <v>0.27</v>
      </c>
      <c r="K789" s="65">
        <f t="shared" ref="K789:K790" si="153">H789*J789</f>
        <v>540</v>
      </c>
      <c r="L789" s="130">
        <f t="shared" ref="L789" si="154">J789</f>
        <v>0.27</v>
      </c>
      <c r="M789" s="130"/>
      <c r="N789" s="73" t="s">
        <v>2419</v>
      </c>
      <c r="O789" s="73" t="s">
        <v>3211</v>
      </c>
      <c r="P789" s="38">
        <v>45043</v>
      </c>
      <c r="Q789" s="39">
        <f t="shared" ref="Q789:Q790" si="155">K789</f>
        <v>540</v>
      </c>
      <c r="R789" s="395">
        <f t="shared" ref="R789:R852" si="156">(Q789*0.1)+Q789</f>
        <v>594</v>
      </c>
      <c r="S789" s="395"/>
      <c r="T789" s="395"/>
      <c r="U789" s="4"/>
      <c r="V789" s="4"/>
      <c r="W789" s="27" t="s">
        <v>3729</v>
      </c>
      <c r="X789" s="27"/>
    </row>
    <row r="790" spans="1:24" ht="69.95" hidden="1" customHeight="1" x14ac:dyDescent="0.25">
      <c r="A790" s="41">
        <v>788</v>
      </c>
      <c r="B790" s="258"/>
      <c r="C790" s="258" t="s">
        <v>3212</v>
      </c>
      <c r="D790" s="259" t="s">
        <v>1901</v>
      </c>
      <c r="E790" s="398" t="str">
        <f t="shared" ref="E790:G790" si="157">E778</f>
        <v>ITC FARMA SRL</v>
      </c>
      <c r="F790" s="399" t="str">
        <f t="shared" si="157"/>
        <v>02158490595</v>
      </c>
      <c r="G790" s="397" t="str">
        <f t="shared" si="157"/>
        <v>itcfarmasrl@legalmail.it</v>
      </c>
      <c r="H790" s="7">
        <v>200</v>
      </c>
      <c r="I790" s="7" t="str">
        <f>$I$438</f>
        <v>TUTTI I PPOO</v>
      </c>
      <c r="J790" s="44">
        <v>17.260000000000002</v>
      </c>
      <c r="K790" s="65">
        <f t="shared" si="153"/>
        <v>3452.0000000000005</v>
      </c>
      <c r="L790" s="130">
        <v>17.260000000000002</v>
      </c>
      <c r="M790" s="130"/>
      <c r="N790" s="73" t="s">
        <v>2419</v>
      </c>
      <c r="O790" s="73" t="s">
        <v>3213</v>
      </c>
      <c r="P790" s="38">
        <v>45412</v>
      </c>
      <c r="Q790" s="39">
        <f t="shared" si="155"/>
        <v>3452.0000000000005</v>
      </c>
      <c r="R790" s="395">
        <f t="shared" si="156"/>
        <v>3797.2000000000007</v>
      </c>
      <c r="S790" s="395"/>
      <c r="T790" s="395"/>
      <c r="U790" s="4">
        <v>12</v>
      </c>
      <c r="V790" s="4"/>
      <c r="W790" s="27" t="s">
        <v>3729</v>
      </c>
      <c r="X790" s="27"/>
    </row>
    <row r="791" spans="1:24" ht="69.95" hidden="1" customHeight="1" x14ac:dyDescent="0.25">
      <c r="A791" s="41">
        <v>789</v>
      </c>
      <c r="B791" s="258"/>
      <c r="C791" s="258" t="s">
        <v>3214</v>
      </c>
      <c r="D791" s="259" t="s">
        <v>3215</v>
      </c>
      <c r="E791" s="398" t="s">
        <v>1471</v>
      </c>
      <c r="F791" s="399" t="s">
        <v>1473</v>
      </c>
      <c r="G791" s="397" t="s">
        <v>1474</v>
      </c>
      <c r="H791" s="7">
        <v>20</v>
      </c>
      <c r="I791" s="7" t="s">
        <v>560</v>
      </c>
      <c r="J791" s="44">
        <v>45.45</v>
      </c>
      <c r="K791" s="65">
        <f>H791*J791</f>
        <v>909</v>
      </c>
      <c r="L791" s="130">
        <v>30.03</v>
      </c>
      <c r="M791" s="130"/>
      <c r="N791" s="73" t="s">
        <v>2419</v>
      </c>
      <c r="O791" s="73" t="s">
        <v>3216</v>
      </c>
      <c r="P791" s="38">
        <v>45291</v>
      </c>
      <c r="Q791" s="39">
        <f>K791</f>
        <v>909</v>
      </c>
      <c r="R791" s="395">
        <f t="shared" si="156"/>
        <v>999.9</v>
      </c>
      <c r="S791" s="395"/>
      <c r="T791" s="395"/>
      <c r="U791" s="4">
        <v>8</v>
      </c>
      <c r="V791" s="4"/>
      <c r="W791" s="27" t="s">
        <v>3729</v>
      </c>
      <c r="X791" s="27"/>
    </row>
    <row r="792" spans="1:24" ht="69.95" hidden="1" customHeight="1" x14ac:dyDescent="0.25">
      <c r="A792" s="41">
        <v>790</v>
      </c>
      <c r="B792" s="258"/>
      <c r="C792" s="73" t="s">
        <v>3217</v>
      </c>
      <c r="D792" s="259" t="s">
        <v>3218</v>
      </c>
      <c r="E792" s="398" t="s">
        <v>1244</v>
      </c>
      <c r="F792" s="399" t="s">
        <v>1245</v>
      </c>
      <c r="G792" s="310" t="s">
        <v>1246</v>
      </c>
      <c r="H792" s="7" t="s">
        <v>3219</v>
      </c>
      <c r="I792" s="7" t="s">
        <v>560</v>
      </c>
      <c r="J792" s="386" t="s">
        <v>3220</v>
      </c>
      <c r="K792" s="65">
        <v>642165.30000000005</v>
      </c>
      <c r="L792" s="386" t="s">
        <v>3220</v>
      </c>
      <c r="M792" s="130"/>
      <c r="N792" s="73" t="s">
        <v>3221</v>
      </c>
      <c r="O792" s="73" t="s">
        <v>3222</v>
      </c>
      <c r="P792" s="38">
        <v>45291</v>
      </c>
      <c r="Q792" s="39">
        <f t="shared" ref="Q792:Q795" si="158">K792</f>
        <v>642165.30000000005</v>
      </c>
      <c r="R792" s="412">
        <f t="shared" si="156"/>
        <v>706381.83000000007</v>
      </c>
      <c r="S792" s="395"/>
      <c r="T792" s="395" t="s">
        <v>3452</v>
      </c>
      <c r="U792" s="4">
        <v>8</v>
      </c>
      <c r="V792" s="4"/>
      <c r="W792" s="27" t="s">
        <v>3729</v>
      </c>
      <c r="X792" s="27"/>
    </row>
    <row r="793" spans="1:24" ht="69.95" hidden="1" customHeight="1" x14ac:dyDescent="0.25">
      <c r="A793" s="41">
        <v>791</v>
      </c>
      <c r="B793" s="258"/>
      <c r="C793" s="258" t="s">
        <v>3224</v>
      </c>
      <c r="D793" s="259" t="s">
        <v>3225</v>
      </c>
      <c r="E793" s="398" t="s">
        <v>312</v>
      </c>
      <c r="F793" s="399" t="s">
        <v>313</v>
      </c>
      <c r="G793" s="397" t="s">
        <v>2645</v>
      </c>
      <c r="H793" s="7">
        <v>50</v>
      </c>
      <c r="I793" s="7" t="s">
        <v>560</v>
      </c>
      <c r="J793" s="44">
        <v>6212.68</v>
      </c>
      <c r="K793" s="65">
        <f t="shared" ref="K793:K796" si="159">H793*J793</f>
        <v>310634</v>
      </c>
      <c r="L793" s="130">
        <f t="shared" ref="L793:L796" si="160">J793</f>
        <v>6212.68</v>
      </c>
      <c r="M793" s="130"/>
      <c r="N793" s="73" t="s">
        <v>3221</v>
      </c>
      <c r="O793" s="73" t="s">
        <v>3226</v>
      </c>
      <c r="P793" s="38">
        <v>45291</v>
      </c>
      <c r="Q793" s="39">
        <f t="shared" si="158"/>
        <v>310634</v>
      </c>
      <c r="R793" s="412">
        <f t="shared" si="156"/>
        <v>341697.4</v>
      </c>
      <c r="S793" s="395"/>
      <c r="T793" s="395" t="s">
        <v>3223</v>
      </c>
      <c r="U793" s="4">
        <v>8</v>
      </c>
      <c r="V793" s="4"/>
      <c r="W793" s="27" t="s">
        <v>3729</v>
      </c>
      <c r="X793" s="27"/>
    </row>
    <row r="794" spans="1:24" ht="69.95" hidden="1" customHeight="1" x14ac:dyDescent="0.25">
      <c r="A794" s="41">
        <v>792</v>
      </c>
      <c r="B794" s="258"/>
      <c r="C794" s="258" t="s">
        <v>3227</v>
      </c>
      <c r="D794" s="259" t="s">
        <v>3228</v>
      </c>
      <c r="E794" s="398" t="s">
        <v>312</v>
      </c>
      <c r="F794" s="399" t="s">
        <v>3229</v>
      </c>
      <c r="G794" s="397" t="s">
        <v>2645</v>
      </c>
      <c r="H794" s="7">
        <v>480</v>
      </c>
      <c r="I794" s="7" t="s">
        <v>560</v>
      </c>
      <c r="J794" s="44">
        <v>2015.1</v>
      </c>
      <c r="K794" s="65">
        <f t="shared" si="159"/>
        <v>967248</v>
      </c>
      <c r="L794" s="130">
        <f t="shared" si="160"/>
        <v>2015.1</v>
      </c>
      <c r="M794" s="130"/>
      <c r="N794" s="73" t="s">
        <v>3221</v>
      </c>
      <c r="O794" s="73" t="s">
        <v>3230</v>
      </c>
      <c r="P794" s="38">
        <v>45382</v>
      </c>
      <c r="Q794" s="39">
        <f t="shared" si="158"/>
        <v>967248</v>
      </c>
      <c r="R794" s="412">
        <f t="shared" si="156"/>
        <v>1063972.8</v>
      </c>
      <c r="S794" s="395"/>
      <c r="T794" s="412" t="s">
        <v>3452</v>
      </c>
      <c r="U794" s="4">
        <v>12</v>
      </c>
      <c r="V794" s="4"/>
      <c r="W794" s="27" t="s">
        <v>3729</v>
      </c>
      <c r="X794" s="27"/>
    </row>
    <row r="795" spans="1:24" ht="69.95" hidden="1" customHeight="1" x14ac:dyDescent="0.25">
      <c r="A795" s="41">
        <v>793</v>
      </c>
      <c r="B795" s="258"/>
      <c r="C795" s="258" t="s">
        <v>3231</v>
      </c>
      <c r="D795" s="259" t="s">
        <v>3232</v>
      </c>
      <c r="E795" s="398" t="s">
        <v>3233</v>
      </c>
      <c r="F795" s="399"/>
      <c r="G795" s="396" t="s">
        <v>3234</v>
      </c>
      <c r="H795" s="7">
        <v>1080</v>
      </c>
      <c r="I795" s="7" t="s">
        <v>560</v>
      </c>
      <c r="J795" s="44">
        <v>151.61067</v>
      </c>
      <c r="K795" s="405">
        <f t="shared" si="159"/>
        <v>163739.52359999999</v>
      </c>
      <c r="L795" s="130">
        <f t="shared" si="160"/>
        <v>151.61067</v>
      </c>
      <c r="M795" s="130"/>
      <c r="N795" s="73" t="s">
        <v>3221</v>
      </c>
      <c r="O795" s="73" t="s">
        <v>3235</v>
      </c>
      <c r="P795" s="38">
        <v>45170</v>
      </c>
      <c r="Q795" s="39">
        <f t="shared" si="158"/>
        <v>163739.52359999999</v>
      </c>
      <c r="R795" s="395">
        <f t="shared" si="156"/>
        <v>180113.47595999998</v>
      </c>
      <c r="S795" s="395"/>
      <c r="T795" s="412" t="s">
        <v>2265</v>
      </c>
      <c r="U795" s="4">
        <v>5</v>
      </c>
      <c r="V795" s="4"/>
      <c r="W795" s="27" t="s">
        <v>3729</v>
      </c>
      <c r="X795" s="27"/>
    </row>
    <row r="796" spans="1:24" ht="69.95" hidden="1" customHeight="1" x14ac:dyDescent="0.25">
      <c r="A796" s="41">
        <v>794</v>
      </c>
      <c r="B796" s="258"/>
      <c r="C796" s="258" t="s">
        <v>3236</v>
      </c>
      <c r="D796" s="259" t="s">
        <v>3237</v>
      </c>
      <c r="E796" s="398" t="s">
        <v>271</v>
      </c>
      <c r="F796" s="399" t="s">
        <v>272</v>
      </c>
      <c r="G796" s="397" t="s">
        <v>273</v>
      </c>
      <c r="H796" s="7">
        <v>110</v>
      </c>
      <c r="I796" s="7" t="s">
        <v>560</v>
      </c>
      <c r="J796" s="44">
        <v>0.51</v>
      </c>
      <c r="K796" s="65">
        <f t="shared" si="159"/>
        <v>56.1</v>
      </c>
      <c r="L796" s="130">
        <f t="shared" si="160"/>
        <v>0.51</v>
      </c>
      <c r="M796" s="130"/>
      <c r="N796" s="73" t="s">
        <v>2254</v>
      </c>
      <c r="O796" s="73" t="s">
        <v>3238</v>
      </c>
      <c r="P796" s="38">
        <v>45077</v>
      </c>
      <c r="Q796" s="39">
        <v>558.45000000000005</v>
      </c>
      <c r="R796" s="395">
        <f t="shared" si="156"/>
        <v>614.29500000000007</v>
      </c>
      <c r="S796" s="395"/>
      <c r="T796" s="395"/>
      <c r="U796" s="4">
        <v>2</v>
      </c>
      <c r="V796" s="4"/>
      <c r="W796" s="27" t="s">
        <v>3729</v>
      </c>
      <c r="X796" s="27"/>
    </row>
    <row r="797" spans="1:24" ht="69.95" hidden="1" customHeight="1" x14ac:dyDescent="0.25">
      <c r="A797" s="41">
        <v>795</v>
      </c>
      <c r="B797" s="258"/>
      <c r="C797" s="258" t="s">
        <v>3239</v>
      </c>
      <c r="D797" s="259" t="s">
        <v>3237</v>
      </c>
      <c r="E797" s="398" t="s">
        <v>203</v>
      </c>
      <c r="F797" s="399" t="s">
        <v>167</v>
      </c>
      <c r="G797" s="397" t="s">
        <v>168</v>
      </c>
      <c r="H797" s="7" t="s">
        <v>3240</v>
      </c>
      <c r="I797" s="7" t="s">
        <v>560</v>
      </c>
      <c r="J797" s="44" t="s">
        <v>3241</v>
      </c>
      <c r="K797" s="65" t="s">
        <v>3242</v>
      </c>
      <c r="L797" s="44" t="s">
        <v>3241</v>
      </c>
      <c r="M797" s="130"/>
      <c r="N797" s="73" t="s">
        <v>2419</v>
      </c>
      <c r="O797" s="73" t="s">
        <v>3243</v>
      </c>
      <c r="P797" s="38">
        <v>45291</v>
      </c>
      <c r="Q797" s="39">
        <v>5984.73</v>
      </c>
      <c r="R797" s="395">
        <f t="shared" si="156"/>
        <v>6583.2029999999995</v>
      </c>
      <c r="S797" s="395"/>
      <c r="T797" s="395" t="s">
        <v>3244</v>
      </c>
      <c r="U797" s="4">
        <v>2</v>
      </c>
      <c r="V797" s="4"/>
      <c r="W797" s="27" t="s">
        <v>3729</v>
      </c>
      <c r="X797" s="27"/>
    </row>
    <row r="798" spans="1:24" ht="69.95" hidden="1" customHeight="1" x14ac:dyDescent="0.25">
      <c r="A798" s="41">
        <v>796</v>
      </c>
      <c r="B798" s="258"/>
      <c r="C798" s="258" t="s">
        <v>3245</v>
      </c>
      <c r="D798" s="259" t="s">
        <v>3246</v>
      </c>
      <c r="E798" s="398" t="s">
        <v>2500</v>
      </c>
      <c r="F798" s="35" t="s">
        <v>2502</v>
      </c>
      <c r="G798" s="396" t="s">
        <v>3039</v>
      </c>
      <c r="H798" s="7">
        <v>38000</v>
      </c>
      <c r="I798" s="7" t="s">
        <v>560</v>
      </c>
      <c r="J798" s="44">
        <v>1.0454600000000001</v>
      </c>
      <c r="K798" s="65">
        <f t="shared" ref="K798:K799" si="161">H798*J798</f>
        <v>39727.480000000003</v>
      </c>
      <c r="L798" s="130">
        <f t="shared" ref="L798:L799" si="162">J798</f>
        <v>1.0454600000000001</v>
      </c>
      <c r="M798" s="130"/>
      <c r="N798" s="73" t="s">
        <v>2419</v>
      </c>
      <c r="O798" s="73" t="s">
        <v>3247</v>
      </c>
      <c r="P798" s="38">
        <v>45291</v>
      </c>
      <c r="Q798" s="39">
        <f t="shared" ref="Q798:Q799" si="163">K798</f>
        <v>39727.480000000003</v>
      </c>
      <c r="R798" s="395">
        <f t="shared" si="156"/>
        <v>43700.228000000003</v>
      </c>
      <c r="S798" s="395"/>
      <c r="T798" s="395"/>
      <c r="U798" s="4">
        <v>8</v>
      </c>
      <c r="V798" s="4"/>
      <c r="W798" s="27" t="s">
        <v>3729</v>
      </c>
      <c r="X798" s="27"/>
    </row>
    <row r="799" spans="1:24" ht="69.95" hidden="1" customHeight="1" x14ac:dyDescent="0.25">
      <c r="A799" s="41">
        <v>797</v>
      </c>
      <c r="B799" s="258"/>
      <c r="C799" s="258" t="s">
        <v>3248</v>
      </c>
      <c r="D799" s="259" t="s">
        <v>3249</v>
      </c>
      <c r="E799" s="398" t="s">
        <v>2719</v>
      </c>
      <c r="F799" s="35" t="s">
        <v>2968</v>
      </c>
      <c r="G799" s="397" t="s">
        <v>2969</v>
      </c>
      <c r="H799" s="7">
        <v>11400</v>
      </c>
      <c r="I799" s="7" t="s">
        <v>560</v>
      </c>
      <c r="J799" s="44">
        <v>0.18</v>
      </c>
      <c r="K799" s="65">
        <f t="shared" si="161"/>
        <v>2052</v>
      </c>
      <c r="L799" s="130">
        <f t="shared" si="162"/>
        <v>0.18</v>
      </c>
      <c r="M799" s="130"/>
      <c r="N799" s="73" t="s">
        <v>2419</v>
      </c>
      <c r="O799" s="73" t="s">
        <v>3250</v>
      </c>
      <c r="P799" s="38">
        <v>45291</v>
      </c>
      <c r="Q799" s="39">
        <f t="shared" si="163"/>
        <v>2052</v>
      </c>
      <c r="R799" s="395">
        <f t="shared" si="156"/>
        <v>2257.1999999999998</v>
      </c>
      <c r="S799" s="395"/>
      <c r="T799" s="395"/>
      <c r="U799" s="4">
        <v>12</v>
      </c>
      <c r="V799" s="4"/>
      <c r="W799" s="27" t="s">
        <v>3729</v>
      </c>
      <c r="X799" s="27"/>
    </row>
    <row r="800" spans="1:24" ht="69.95" hidden="1" customHeight="1" x14ac:dyDescent="0.25">
      <c r="A800" s="41">
        <v>798</v>
      </c>
      <c r="B800" s="258"/>
      <c r="C800" s="258" t="s">
        <v>3251</v>
      </c>
      <c r="D800" s="259" t="s">
        <v>3104</v>
      </c>
      <c r="E800" s="398" t="s">
        <v>1044</v>
      </c>
      <c r="F800" s="35" t="s">
        <v>1078</v>
      </c>
      <c r="G800" s="397" t="s">
        <v>1079</v>
      </c>
      <c r="H800" s="7">
        <v>2000</v>
      </c>
      <c r="I800" s="7" t="s">
        <v>373</v>
      </c>
      <c r="J800" s="44">
        <v>7.2</v>
      </c>
      <c r="K800" s="65">
        <f>(8400*0.29761)</f>
        <v>2499.924</v>
      </c>
      <c r="L800" s="106">
        <f>J800</f>
        <v>7.2</v>
      </c>
      <c r="M800" s="130"/>
      <c r="N800" s="73" t="s">
        <v>2419</v>
      </c>
      <c r="O800" s="73" t="s">
        <v>3252</v>
      </c>
      <c r="P800" s="38">
        <v>45382</v>
      </c>
      <c r="Q800" s="39">
        <v>14400</v>
      </c>
      <c r="R800" s="395">
        <f t="shared" si="156"/>
        <v>15840</v>
      </c>
      <c r="S800" s="395"/>
      <c r="T800" s="395"/>
      <c r="U800" s="4">
        <v>12</v>
      </c>
      <c r="V800" s="4"/>
      <c r="W800" s="27" t="s">
        <v>3729</v>
      </c>
      <c r="X800" s="27"/>
    </row>
    <row r="801" spans="1:24" ht="69.95" hidden="1" customHeight="1" x14ac:dyDescent="0.25">
      <c r="A801" s="41">
        <v>799</v>
      </c>
      <c r="B801" s="258"/>
      <c r="C801" s="258" t="s">
        <v>3253</v>
      </c>
      <c r="D801" s="259" t="s">
        <v>3254</v>
      </c>
      <c r="E801" s="398" t="s">
        <v>203</v>
      </c>
      <c r="F801" s="399" t="s">
        <v>167</v>
      </c>
      <c r="G801" s="397" t="s">
        <v>168</v>
      </c>
      <c r="H801" s="7">
        <v>1680</v>
      </c>
      <c r="I801" s="7" t="s">
        <v>560</v>
      </c>
      <c r="J801" s="44">
        <v>17.857140000000001</v>
      </c>
      <c r="K801" s="65">
        <f>(8400*0.29761)</f>
        <v>2499.924</v>
      </c>
      <c r="L801" s="130">
        <f>J801</f>
        <v>17.857140000000001</v>
      </c>
      <c r="M801" s="130"/>
      <c r="N801" s="73" t="s">
        <v>2419</v>
      </c>
      <c r="O801" s="73" t="s">
        <v>3255</v>
      </c>
      <c r="P801" s="38">
        <v>45291</v>
      </c>
      <c r="Q801" s="39">
        <v>29999.99</v>
      </c>
      <c r="R801" s="395">
        <f t="shared" si="156"/>
        <v>32999.989000000001</v>
      </c>
      <c r="S801" s="395"/>
      <c r="T801" s="395"/>
      <c r="U801" s="4">
        <v>12</v>
      </c>
      <c r="V801" s="4"/>
      <c r="W801" s="27" t="s">
        <v>3729</v>
      </c>
      <c r="X801" s="27"/>
    </row>
    <row r="802" spans="1:24" ht="69.95" hidden="1" customHeight="1" x14ac:dyDescent="0.25">
      <c r="A802" s="41">
        <v>800</v>
      </c>
      <c r="B802" s="258"/>
      <c r="C802" s="258" t="s">
        <v>3256</v>
      </c>
      <c r="D802" s="259" t="s">
        <v>2531</v>
      </c>
      <c r="E802" s="398" t="s">
        <v>315</v>
      </c>
      <c r="F802" s="399" t="s">
        <v>774</v>
      </c>
      <c r="G802" s="397" t="s">
        <v>351</v>
      </c>
      <c r="H802" s="7">
        <v>150</v>
      </c>
      <c r="I802" s="7" t="s">
        <v>560</v>
      </c>
      <c r="J802" s="44">
        <v>814.34</v>
      </c>
      <c r="K802" s="65">
        <f>H802*J802</f>
        <v>122151</v>
      </c>
      <c r="L802" s="130">
        <f>J802</f>
        <v>814.34</v>
      </c>
      <c r="M802" s="130"/>
      <c r="N802" s="73" t="s">
        <v>2419</v>
      </c>
      <c r="O802" s="73" t="s">
        <v>3257</v>
      </c>
      <c r="P802" s="38">
        <v>45291</v>
      </c>
      <c r="Q802" s="39">
        <f t="shared" ref="Q802:Q805" si="164">K802</f>
        <v>122151</v>
      </c>
      <c r="R802" s="395">
        <f t="shared" si="156"/>
        <v>134366.1</v>
      </c>
      <c r="S802" s="395"/>
      <c r="T802" s="395"/>
      <c r="U802" s="4">
        <v>12</v>
      </c>
      <c r="V802" s="4"/>
      <c r="W802" s="27" t="s">
        <v>3729</v>
      </c>
      <c r="X802" s="27"/>
    </row>
    <row r="803" spans="1:24" ht="69.95" hidden="1" customHeight="1" x14ac:dyDescent="0.25">
      <c r="A803" s="41">
        <v>801</v>
      </c>
      <c r="B803" s="258"/>
      <c r="C803" s="258" t="s">
        <v>3258</v>
      </c>
      <c r="D803" s="259" t="s">
        <v>2175</v>
      </c>
      <c r="E803" s="398" t="s">
        <v>16</v>
      </c>
      <c r="F803" s="399" t="s">
        <v>80</v>
      </c>
      <c r="G803" s="397" t="s">
        <v>81</v>
      </c>
      <c r="H803" s="7">
        <v>120</v>
      </c>
      <c r="I803" s="7" t="s">
        <v>560</v>
      </c>
      <c r="J803" s="44">
        <v>626.51</v>
      </c>
      <c r="K803" s="65">
        <f t="shared" ref="K803:K807" si="165">H803*J803</f>
        <v>75181.2</v>
      </c>
      <c r="L803" s="130">
        <f t="shared" ref="L803:L807" si="166">J803</f>
        <v>626.51</v>
      </c>
      <c r="M803" s="130"/>
      <c r="N803" s="73" t="s">
        <v>2419</v>
      </c>
      <c r="O803" s="73" t="s">
        <v>3259</v>
      </c>
      <c r="P803" s="38">
        <v>45291</v>
      </c>
      <c r="Q803" s="39">
        <f t="shared" si="164"/>
        <v>75181.2</v>
      </c>
      <c r="R803" s="395">
        <f t="shared" si="156"/>
        <v>82699.319999999992</v>
      </c>
      <c r="S803" s="395"/>
      <c r="T803" s="395"/>
      <c r="U803" s="4">
        <v>12</v>
      </c>
      <c r="V803" s="4"/>
      <c r="W803" s="27" t="s">
        <v>3729</v>
      </c>
      <c r="X803" s="27"/>
    </row>
    <row r="804" spans="1:24" ht="69.95" hidden="1" customHeight="1" x14ac:dyDescent="0.25">
      <c r="A804" s="41">
        <v>802</v>
      </c>
      <c r="B804" s="258"/>
      <c r="C804" s="258" t="s">
        <v>3260</v>
      </c>
      <c r="D804" s="259" t="s">
        <v>3261</v>
      </c>
      <c r="E804" s="398" t="s">
        <v>2915</v>
      </c>
      <c r="F804" s="35" t="s">
        <v>1385</v>
      </c>
      <c r="G804" s="397" t="s">
        <v>1386</v>
      </c>
      <c r="H804" s="7">
        <v>40</v>
      </c>
      <c r="I804" s="7" t="s">
        <v>3262</v>
      </c>
      <c r="J804" s="44">
        <v>4857.76</v>
      </c>
      <c r="K804" s="65">
        <f t="shared" si="165"/>
        <v>194310.40000000002</v>
      </c>
      <c r="L804" s="130">
        <f t="shared" si="166"/>
        <v>4857.76</v>
      </c>
      <c r="M804" s="130"/>
      <c r="N804" s="73" t="s">
        <v>2419</v>
      </c>
      <c r="O804" s="73" t="s">
        <v>3263</v>
      </c>
      <c r="P804" s="38">
        <v>45291</v>
      </c>
      <c r="Q804" s="39">
        <f t="shared" si="164"/>
        <v>194310.40000000002</v>
      </c>
      <c r="R804" s="395">
        <f t="shared" si="156"/>
        <v>213741.44000000003</v>
      </c>
      <c r="S804" s="395"/>
      <c r="T804" s="412" t="s">
        <v>3453</v>
      </c>
      <c r="U804" s="4">
        <v>12</v>
      </c>
      <c r="V804" s="4"/>
      <c r="W804" s="27" t="s">
        <v>3729</v>
      </c>
      <c r="X804" s="27"/>
    </row>
    <row r="805" spans="1:24" ht="69.95" hidden="1" customHeight="1" x14ac:dyDescent="0.25">
      <c r="A805" s="41">
        <v>803</v>
      </c>
      <c r="B805" s="258"/>
      <c r="C805" s="258" t="s">
        <v>3264</v>
      </c>
      <c r="D805" s="259" t="s">
        <v>3265</v>
      </c>
      <c r="E805" s="398" t="s">
        <v>2779</v>
      </c>
      <c r="F805" s="35" t="s">
        <v>3017</v>
      </c>
      <c r="G805" s="397" t="s">
        <v>3018</v>
      </c>
      <c r="H805" s="7">
        <v>500</v>
      </c>
      <c r="I805" s="7" t="s">
        <v>560</v>
      </c>
      <c r="J805" s="44">
        <v>6.75</v>
      </c>
      <c r="K805" s="65">
        <f t="shared" si="165"/>
        <v>3375</v>
      </c>
      <c r="L805" s="130">
        <f t="shared" si="166"/>
        <v>6.75</v>
      </c>
      <c r="M805" s="130"/>
      <c r="N805" s="73" t="s">
        <v>3266</v>
      </c>
      <c r="O805" s="73" t="s">
        <v>3267</v>
      </c>
      <c r="P805" s="38">
        <v>45291</v>
      </c>
      <c r="Q805" s="39">
        <f t="shared" si="164"/>
        <v>3375</v>
      </c>
      <c r="R805" s="395">
        <f t="shared" si="156"/>
        <v>3712.5</v>
      </c>
      <c r="S805" s="395"/>
      <c r="T805" s="395" t="s">
        <v>3268</v>
      </c>
      <c r="U805" s="4">
        <v>12</v>
      </c>
      <c r="V805" s="4"/>
      <c r="W805" s="27" t="s">
        <v>3729</v>
      </c>
      <c r="X805" s="27"/>
    </row>
    <row r="806" spans="1:24" ht="69.95" hidden="1" customHeight="1" x14ac:dyDescent="0.25">
      <c r="A806" s="41">
        <v>804</v>
      </c>
      <c r="B806" s="258"/>
      <c r="C806" s="258" t="s">
        <v>3269</v>
      </c>
      <c r="D806" s="259" t="s">
        <v>3270</v>
      </c>
      <c r="E806" s="398" t="s">
        <v>3036</v>
      </c>
      <c r="F806" s="399" t="s">
        <v>555</v>
      </c>
      <c r="G806" s="397" t="s">
        <v>554</v>
      </c>
      <c r="H806" s="7">
        <v>1750</v>
      </c>
      <c r="I806" s="7" t="s">
        <v>274</v>
      </c>
      <c r="J806" s="44">
        <v>59.93</v>
      </c>
      <c r="K806" s="65">
        <f t="shared" si="165"/>
        <v>104877.5</v>
      </c>
      <c r="L806" s="130">
        <f t="shared" si="166"/>
        <v>59.93</v>
      </c>
      <c r="M806" s="130"/>
      <c r="N806" s="73" t="s">
        <v>2419</v>
      </c>
      <c r="O806" s="73" t="s">
        <v>3271</v>
      </c>
      <c r="P806" s="38">
        <v>45291</v>
      </c>
      <c r="Q806" s="39">
        <f>K806</f>
        <v>104877.5</v>
      </c>
      <c r="R806" s="395">
        <f t="shared" si="156"/>
        <v>115365.25</v>
      </c>
      <c r="S806" s="395"/>
      <c r="T806" s="395"/>
      <c r="U806" s="4">
        <v>12</v>
      </c>
      <c r="V806" s="4"/>
      <c r="W806" s="27" t="s">
        <v>3729</v>
      </c>
      <c r="X806" s="27"/>
    </row>
    <row r="807" spans="1:24" ht="69.95" hidden="1" customHeight="1" x14ac:dyDescent="0.25">
      <c r="A807" s="41">
        <v>805</v>
      </c>
      <c r="B807" s="258"/>
      <c r="C807" s="258" t="s">
        <v>3272</v>
      </c>
      <c r="D807" s="259" t="s">
        <v>2443</v>
      </c>
      <c r="E807" s="398" t="s">
        <v>23</v>
      </c>
      <c r="F807" s="399" t="s">
        <v>84</v>
      </c>
      <c r="G807" s="397" t="s">
        <v>93</v>
      </c>
      <c r="H807" s="7">
        <v>50</v>
      </c>
      <c r="I807" s="7" t="s">
        <v>560</v>
      </c>
      <c r="J807" s="44">
        <v>656.64</v>
      </c>
      <c r="K807" s="65">
        <f t="shared" si="165"/>
        <v>32832</v>
      </c>
      <c r="L807" s="130">
        <f t="shared" si="166"/>
        <v>656.64</v>
      </c>
      <c r="M807" s="130"/>
      <c r="N807" s="73" t="s">
        <v>1040</v>
      </c>
      <c r="O807" s="73" t="s">
        <v>3273</v>
      </c>
      <c r="P807" s="38">
        <v>45260</v>
      </c>
      <c r="Q807" s="39">
        <f t="shared" ref="Q807" si="167">K807</f>
        <v>32832</v>
      </c>
      <c r="R807" s="395">
        <f t="shared" si="156"/>
        <v>36115.199999999997</v>
      </c>
      <c r="S807" s="395"/>
      <c r="T807" s="395" t="s">
        <v>3274</v>
      </c>
      <c r="U807" s="4">
        <v>12</v>
      </c>
      <c r="V807" s="4"/>
      <c r="W807" s="27" t="s">
        <v>3729</v>
      </c>
      <c r="X807" s="27"/>
    </row>
    <row r="808" spans="1:24" ht="69.95" hidden="1" customHeight="1" x14ac:dyDescent="0.25">
      <c r="A808" s="41">
        <v>806</v>
      </c>
      <c r="B808" s="258"/>
      <c r="C808" s="258" t="s">
        <v>3275</v>
      </c>
      <c r="D808" s="259" t="s">
        <v>3276</v>
      </c>
      <c r="E808" s="398" t="s">
        <v>206</v>
      </c>
      <c r="F808" s="399" t="s">
        <v>207</v>
      </c>
      <c r="G808" s="397" t="s">
        <v>208</v>
      </c>
      <c r="H808" s="7" t="s">
        <v>3277</v>
      </c>
      <c r="I808" s="7" t="s">
        <v>560</v>
      </c>
      <c r="J808" s="44" t="s">
        <v>3278</v>
      </c>
      <c r="K808" s="65">
        <v>19170.75</v>
      </c>
      <c r="L808" s="44" t="s">
        <v>3278</v>
      </c>
      <c r="M808" s="130"/>
      <c r="N808" s="73" t="s">
        <v>2419</v>
      </c>
      <c r="O808" s="73" t="s">
        <v>3279</v>
      </c>
      <c r="P808" s="38">
        <v>45291</v>
      </c>
      <c r="Q808" s="39">
        <v>19170.75</v>
      </c>
      <c r="R808" s="395">
        <f t="shared" si="156"/>
        <v>21087.825000000001</v>
      </c>
      <c r="S808" s="395"/>
      <c r="T808" s="395"/>
      <c r="U808" s="4">
        <v>8</v>
      </c>
      <c r="V808" s="4"/>
      <c r="W808" s="27" t="s">
        <v>3729</v>
      </c>
      <c r="X808" s="27"/>
    </row>
    <row r="809" spans="1:24" ht="69.95" hidden="1" customHeight="1" x14ac:dyDescent="0.25">
      <c r="A809" s="41">
        <v>807</v>
      </c>
      <c r="B809" s="258"/>
      <c r="C809" s="258" t="s">
        <v>3280</v>
      </c>
      <c r="D809" s="259" t="s">
        <v>3281</v>
      </c>
      <c r="E809" s="398" t="s">
        <v>206</v>
      </c>
      <c r="F809" s="399" t="s">
        <v>3282</v>
      </c>
      <c r="G809" s="397" t="s">
        <v>208</v>
      </c>
      <c r="H809" s="7" t="s">
        <v>3283</v>
      </c>
      <c r="I809" s="7" t="s">
        <v>560</v>
      </c>
      <c r="J809" s="44" t="s">
        <v>3284</v>
      </c>
      <c r="K809" s="65">
        <v>3678.4</v>
      </c>
      <c r="L809" s="44" t="s">
        <v>3284</v>
      </c>
      <c r="M809" s="130"/>
      <c r="N809" s="73" t="s">
        <v>2419</v>
      </c>
      <c r="O809" s="73" t="s">
        <v>3285</v>
      </c>
      <c r="P809" s="38">
        <v>45291</v>
      </c>
      <c r="Q809" s="39">
        <v>3678.4</v>
      </c>
      <c r="R809" s="395">
        <f t="shared" si="156"/>
        <v>4046.2400000000002</v>
      </c>
      <c r="S809" s="395"/>
      <c r="T809" s="395"/>
      <c r="U809" s="4">
        <v>12</v>
      </c>
      <c r="V809" s="4"/>
      <c r="W809" s="27" t="s">
        <v>3729</v>
      </c>
      <c r="X809" s="27"/>
    </row>
    <row r="810" spans="1:24" ht="69.95" hidden="1" customHeight="1" x14ac:dyDescent="0.25">
      <c r="A810" s="41">
        <v>808</v>
      </c>
      <c r="B810" s="258"/>
      <c r="C810" s="258" t="s">
        <v>3286</v>
      </c>
      <c r="D810" s="259" t="s">
        <v>3287</v>
      </c>
      <c r="E810" s="398" t="s">
        <v>206</v>
      </c>
      <c r="F810" s="399" t="s">
        <v>3288</v>
      </c>
      <c r="G810" s="397" t="s">
        <v>208</v>
      </c>
      <c r="H810" s="7">
        <v>2000</v>
      </c>
      <c r="I810" s="7" t="s">
        <v>560</v>
      </c>
      <c r="J810" s="44">
        <v>0.6</v>
      </c>
      <c r="K810" s="65">
        <v>1200</v>
      </c>
      <c r="L810" s="130">
        <v>0.6</v>
      </c>
      <c r="M810" s="130"/>
      <c r="N810" s="73" t="s">
        <v>2419</v>
      </c>
      <c r="O810" s="73" t="s">
        <v>3289</v>
      </c>
      <c r="P810" s="38">
        <v>45291</v>
      </c>
      <c r="Q810" s="39">
        <v>1200</v>
      </c>
      <c r="R810" s="395">
        <f t="shared" si="156"/>
        <v>1320</v>
      </c>
      <c r="S810" s="395"/>
      <c r="T810" s="395"/>
      <c r="U810" s="4">
        <v>12</v>
      </c>
      <c r="V810" s="4"/>
      <c r="W810" s="27" t="s">
        <v>3729</v>
      </c>
      <c r="X810" s="27"/>
    </row>
    <row r="811" spans="1:24" ht="69.95" hidden="1" customHeight="1" x14ac:dyDescent="0.25">
      <c r="A811" s="41">
        <v>809</v>
      </c>
      <c r="B811" s="258"/>
      <c r="C811" s="258" t="s">
        <v>3290</v>
      </c>
      <c r="D811" s="259" t="s">
        <v>3291</v>
      </c>
      <c r="E811" s="398" t="s">
        <v>206</v>
      </c>
      <c r="F811" s="399" t="s">
        <v>3292</v>
      </c>
      <c r="G811" s="397" t="s">
        <v>208</v>
      </c>
      <c r="H811" s="7" t="s">
        <v>3293</v>
      </c>
      <c r="I811" s="7" t="s">
        <v>560</v>
      </c>
      <c r="J811" s="44" t="s">
        <v>3294</v>
      </c>
      <c r="K811" s="65">
        <v>1980.2</v>
      </c>
      <c r="L811" s="44" t="s">
        <v>3294</v>
      </c>
      <c r="M811" s="130"/>
      <c r="N811" s="73" t="s">
        <v>2419</v>
      </c>
      <c r="O811" s="73" t="s">
        <v>3295</v>
      </c>
      <c r="P811" s="38">
        <v>45291</v>
      </c>
      <c r="Q811" s="39">
        <v>1980.2</v>
      </c>
      <c r="R811" s="395">
        <f t="shared" si="156"/>
        <v>2178.2200000000003</v>
      </c>
      <c r="S811" s="395"/>
      <c r="T811" s="395"/>
      <c r="U811" s="4">
        <v>12</v>
      </c>
      <c r="V811" s="4"/>
      <c r="W811" s="27" t="s">
        <v>3729</v>
      </c>
      <c r="X811" s="27"/>
    </row>
    <row r="812" spans="1:24" ht="69.95" hidden="1" customHeight="1" x14ac:dyDescent="0.25">
      <c r="A812" s="41">
        <v>810</v>
      </c>
      <c r="B812" s="258"/>
      <c r="C812" s="258" t="s">
        <v>3296</v>
      </c>
      <c r="D812" s="259" t="s">
        <v>3297</v>
      </c>
      <c r="E812" s="398" t="s">
        <v>2712</v>
      </c>
      <c r="F812" s="399" t="s">
        <v>136</v>
      </c>
      <c r="G812" s="397" t="s">
        <v>137</v>
      </c>
      <c r="H812" s="7">
        <v>200</v>
      </c>
      <c r="I812" s="7" t="s">
        <v>560</v>
      </c>
      <c r="J812" s="44">
        <v>1.5</v>
      </c>
      <c r="K812" s="122">
        <f t="shared" ref="K812" si="168">H812*J812</f>
        <v>300</v>
      </c>
      <c r="L812" s="393">
        <f t="shared" ref="L812" si="169">J812</f>
        <v>1.5</v>
      </c>
      <c r="M812" s="130"/>
      <c r="N812" s="73" t="s">
        <v>1040</v>
      </c>
      <c r="O812" s="73" t="s">
        <v>3298</v>
      </c>
      <c r="P812" s="38">
        <v>45016</v>
      </c>
      <c r="Q812" s="39">
        <v>300</v>
      </c>
      <c r="R812" s="395">
        <f t="shared" si="156"/>
        <v>330</v>
      </c>
      <c r="S812" s="395"/>
      <c r="T812" s="395"/>
      <c r="U812" s="4">
        <v>12</v>
      </c>
      <c r="V812" s="4"/>
      <c r="W812" s="27" t="s">
        <v>3729</v>
      </c>
      <c r="X812" s="27"/>
    </row>
    <row r="813" spans="1:24" ht="69.95" hidden="1" customHeight="1" x14ac:dyDescent="0.25">
      <c r="A813" s="41">
        <v>811</v>
      </c>
      <c r="B813" s="258"/>
      <c r="C813" s="258" t="s">
        <v>3299</v>
      </c>
      <c r="D813" s="259" t="s">
        <v>1194</v>
      </c>
      <c r="E813" s="398" t="s">
        <v>2225</v>
      </c>
      <c r="F813" s="399" t="s">
        <v>939</v>
      </c>
      <c r="G813" s="397" t="s">
        <v>938</v>
      </c>
      <c r="H813" s="7" t="s">
        <v>3300</v>
      </c>
      <c r="I813" s="7" t="s">
        <v>560</v>
      </c>
      <c r="J813" s="66" t="s">
        <v>3301</v>
      </c>
      <c r="K813" s="65" t="s">
        <v>3302</v>
      </c>
      <c r="L813" s="66" t="s">
        <v>3301</v>
      </c>
      <c r="M813" s="130"/>
      <c r="N813" s="73" t="s">
        <v>2419</v>
      </c>
      <c r="O813" s="73" t="s">
        <v>3303</v>
      </c>
      <c r="P813" s="38">
        <v>45291</v>
      </c>
      <c r="Q813" s="39">
        <v>4043.28</v>
      </c>
      <c r="R813" s="395">
        <f t="shared" si="156"/>
        <v>4447.6080000000002</v>
      </c>
      <c r="S813" s="395"/>
      <c r="T813" s="395"/>
      <c r="U813" s="4">
        <v>12</v>
      </c>
      <c r="V813" s="4"/>
      <c r="W813" s="27" t="s">
        <v>3729</v>
      </c>
      <c r="X813" s="27"/>
    </row>
    <row r="814" spans="1:24" ht="69.95" hidden="1" customHeight="1" x14ac:dyDescent="0.25">
      <c r="A814" s="41">
        <v>812</v>
      </c>
      <c r="B814" s="258"/>
      <c r="C814" s="258" t="s">
        <v>3304</v>
      </c>
      <c r="D814" s="259" t="s">
        <v>3305</v>
      </c>
      <c r="E814" s="398" t="s">
        <v>1236</v>
      </c>
      <c r="F814" s="35" t="s">
        <v>424</v>
      </c>
      <c r="G814" s="397" t="s">
        <v>1237</v>
      </c>
      <c r="H814" s="7">
        <v>500</v>
      </c>
      <c r="I814" s="7" t="s">
        <v>560</v>
      </c>
      <c r="J814" s="44">
        <v>0.28499999999999998</v>
      </c>
      <c r="K814" s="65">
        <f t="shared" ref="K814:K819" si="170">H814*J814</f>
        <v>142.5</v>
      </c>
      <c r="L814" s="130">
        <f t="shared" ref="L814:L819" si="171">J814</f>
        <v>0.28499999999999998</v>
      </c>
      <c r="M814" s="130"/>
      <c r="N814" s="73" t="s">
        <v>2419</v>
      </c>
      <c r="O814" s="73" t="s">
        <v>3306</v>
      </c>
      <c r="P814" s="38">
        <v>45291</v>
      </c>
      <c r="Q814" s="39">
        <f t="shared" ref="Q814:Q818" si="172">K814</f>
        <v>142.5</v>
      </c>
      <c r="R814" s="395">
        <f t="shared" si="156"/>
        <v>156.75</v>
      </c>
      <c r="S814" s="395"/>
      <c r="T814" s="395"/>
      <c r="U814" s="4">
        <v>12</v>
      </c>
      <c r="V814" s="4"/>
      <c r="W814" s="27" t="s">
        <v>3729</v>
      </c>
      <c r="X814" s="27"/>
    </row>
    <row r="815" spans="1:24" ht="69.95" hidden="1" customHeight="1" x14ac:dyDescent="0.25">
      <c r="A815" s="41">
        <v>813</v>
      </c>
      <c r="B815" s="258"/>
      <c r="C815" s="258" t="s">
        <v>3307</v>
      </c>
      <c r="D815" s="259" t="s">
        <v>3082</v>
      </c>
      <c r="E815" s="398" t="s">
        <v>725</v>
      </c>
      <c r="F815" s="35" t="s">
        <v>397</v>
      </c>
      <c r="G815" s="397" t="s">
        <v>772</v>
      </c>
      <c r="H815" s="7">
        <v>88</v>
      </c>
      <c r="I815" s="7" t="s">
        <v>560</v>
      </c>
      <c r="J815" s="44">
        <v>285.58999999999997</v>
      </c>
      <c r="K815" s="65">
        <f t="shared" si="170"/>
        <v>25131.919999999998</v>
      </c>
      <c r="L815" s="130">
        <f t="shared" si="171"/>
        <v>285.58999999999997</v>
      </c>
      <c r="M815" s="130"/>
      <c r="N815" s="73" t="s">
        <v>551</v>
      </c>
      <c r="O815" s="73" t="s">
        <v>3308</v>
      </c>
      <c r="P815" s="38">
        <v>45260</v>
      </c>
      <c r="Q815" s="39">
        <f t="shared" si="172"/>
        <v>25131.919999999998</v>
      </c>
      <c r="R815" s="395">
        <f t="shared" si="156"/>
        <v>27645.111999999997</v>
      </c>
      <c r="S815" s="395"/>
      <c r="T815" s="395"/>
      <c r="U815" s="4">
        <v>8</v>
      </c>
      <c r="V815" s="4"/>
      <c r="W815" s="27" t="s">
        <v>3729</v>
      </c>
      <c r="X815" s="27"/>
    </row>
    <row r="816" spans="1:24" ht="69.95" hidden="1" customHeight="1" x14ac:dyDescent="0.25">
      <c r="A816" s="41">
        <v>814</v>
      </c>
      <c r="B816" s="258"/>
      <c r="C816" s="258" t="s">
        <v>3309</v>
      </c>
      <c r="D816" s="259" t="s">
        <v>3310</v>
      </c>
      <c r="E816" s="398" t="s">
        <v>821</v>
      </c>
      <c r="F816" s="399" t="s">
        <v>72</v>
      </c>
      <c r="G816" s="397" t="s">
        <v>73</v>
      </c>
      <c r="H816" s="7">
        <v>200</v>
      </c>
      <c r="I816" s="7" t="s">
        <v>560</v>
      </c>
      <c r="J816" s="44">
        <v>2.0659999999999998</v>
      </c>
      <c r="K816" s="65">
        <f t="shared" si="170"/>
        <v>413.2</v>
      </c>
      <c r="L816" s="130">
        <f t="shared" si="171"/>
        <v>2.0659999999999998</v>
      </c>
      <c r="M816" s="130"/>
      <c r="N816" s="73" t="s">
        <v>2419</v>
      </c>
      <c r="O816" s="73" t="s">
        <v>3311</v>
      </c>
      <c r="P816" s="38">
        <v>45291</v>
      </c>
      <c r="Q816" s="39">
        <f t="shared" si="172"/>
        <v>413.2</v>
      </c>
      <c r="R816" s="395">
        <f t="shared" si="156"/>
        <v>454.52</v>
      </c>
      <c r="S816" s="395"/>
      <c r="T816" s="395"/>
      <c r="U816" s="4">
        <v>12</v>
      </c>
      <c r="V816" s="4"/>
      <c r="W816" s="27" t="s">
        <v>3729</v>
      </c>
      <c r="X816" s="27"/>
    </row>
    <row r="817" spans="1:24" ht="69.95" hidden="1" customHeight="1" x14ac:dyDescent="0.25">
      <c r="A817" s="41">
        <v>815</v>
      </c>
      <c r="B817" s="258"/>
      <c r="C817" s="258" t="s">
        <v>3312</v>
      </c>
      <c r="D817" s="259"/>
      <c r="E817" s="398" t="s">
        <v>3313</v>
      </c>
      <c r="F817" s="399" t="s">
        <v>3314</v>
      </c>
      <c r="G817" s="396" t="s">
        <v>3315</v>
      </c>
      <c r="H817" s="7">
        <v>700</v>
      </c>
      <c r="I817" s="7" t="s">
        <v>560</v>
      </c>
      <c r="J817" s="44">
        <v>0.28399999999999997</v>
      </c>
      <c r="K817" s="65">
        <f t="shared" si="170"/>
        <v>198.79999999999998</v>
      </c>
      <c r="L817" s="130">
        <f t="shared" si="171"/>
        <v>0.28399999999999997</v>
      </c>
      <c r="M817" s="130"/>
      <c r="N817" s="73" t="s">
        <v>2419</v>
      </c>
      <c r="O817" s="73" t="s">
        <v>3316</v>
      </c>
      <c r="P817" s="38">
        <v>45291</v>
      </c>
      <c r="Q817" s="39">
        <f t="shared" si="172"/>
        <v>198.79999999999998</v>
      </c>
      <c r="R817" s="395">
        <f t="shared" si="156"/>
        <v>218.67999999999998</v>
      </c>
      <c r="S817" s="395"/>
      <c r="T817" s="395"/>
      <c r="U817" s="4">
        <v>12</v>
      </c>
      <c r="V817" s="4"/>
      <c r="W817" s="27" t="s">
        <v>3729</v>
      </c>
      <c r="X817" s="27"/>
    </row>
    <row r="818" spans="1:24" ht="69.95" hidden="1" customHeight="1" x14ac:dyDescent="0.25">
      <c r="A818" s="41">
        <v>816</v>
      </c>
      <c r="B818" s="258"/>
      <c r="C818" s="258" t="s">
        <v>3317</v>
      </c>
      <c r="D818" s="259" t="s">
        <v>3318</v>
      </c>
      <c r="E818" s="398" t="s">
        <v>2500</v>
      </c>
      <c r="F818" s="35" t="s">
        <v>2502</v>
      </c>
      <c r="G818" s="396" t="s">
        <v>3039</v>
      </c>
      <c r="H818" s="7">
        <v>15000</v>
      </c>
      <c r="I818" s="7" t="s">
        <v>560</v>
      </c>
      <c r="J818" s="44">
        <v>0.71</v>
      </c>
      <c r="K818" s="65">
        <f t="shared" si="170"/>
        <v>10650</v>
      </c>
      <c r="L818" s="130">
        <f t="shared" si="171"/>
        <v>0.71</v>
      </c>
      <c r="M818" s="130"/>
      <c r="N818" s="73" t="s">
        <v>2419</v>
      </c>
      <c r="O818" s="73" t="s">
        <v>3319</v>
      </c>
      <c r="P818" s="38">
        <v>45291</v>
      </c>
      <c r="Q818" s="39">
        <f t="shared" si="172"/>
        <v>10650</v>
      </c>
      <c r="R818" s="395">
        <f t="shared" si="156"/>
        <v>11715</v>
      </c>
      <c r="S818" s="395"/>
      <c r="T818" s="395"/>
      <c r="U818" s="4">
        <v>12</v>
      </c>
      <c r="V818" s="4"/>
      <c r="W818" s="27" t="s">
        <v>3729</v>
      </c>
      <c r="X818" s="27"/>
    </row>
    <row r="819" spans="1:24" ht="69.95" hidden="1" customHeight="1" x14ac:dyDescent="0.25">
      <c r="A819" s="41">
        <v>817</v>
      </c>
      <c r="B819" s="258"/>
      <c r="C819" s="258" t="s">
        <v>3320</v>
      </c>
      <c r="D819" s="259"/>
      <c r="E819" s="398" t="s">
        <v>284</v>
      </c>
      <c r="F819" s="35" t="s">
        <v>285</v>
      </c>
      <c r="G819" s="397" t="s">
        <v>286</v>
      </c>
      <c r="H819" s="7">
        <v>1900</v>
      </c>
      <c r="I819" s="7" t="s">
        <v>560</v>
      </c>
      <c r="J819" s="44">
        <v>0.16400000000000001</v>
      </c>
      <c r="K819" s="65">
        <f t="shared" si="170"/>
        <v>311.60000000000002</v>
      </c>
      <c r="L819" s="130">
        <f t="shared" si="171"/>
        <v>0.16400000000000001</v>
      </c>
      <c r="M819" s="130"/>
      <c r="N819" s="73" t="s">
        <v>2419</v>
      </c>
      <c r="O819" s="73" t="s">
        <v>3321</v>
      </c>
      <c r="P819" s="38">
        <v>45011</v>
      </c>
      <c r="Q819" s="39">
        <v>340.6</v>
      </c>
      <c r="R819" s="395">
        <f t="shared" si="156"/>
        <v>374.66</v>
      </c>
      <c r="S819" s="395"/>
      <c r="T819" s="395"/>
      <c r="U819" s="4">
        <v>12</v>
      </c>
      <c r="V819" s="4"/>
      <c r="W819" s="27" t="s">
        <v>3729</v>
      </c>
      <c r="X819" s="27"/>
    </row>
    <row r="820" spans="1:24" ht="69.95" hidden="1" customHeight="1" x14ac:dyDescent="0.25">
      <c r="A820" s="41">
        <v>818</v>
      </c>
      <c r="B820" s="258"/>
      <c r="C820" s="258" t="s">
        <v>3322</v>
      </c>
      <c r="D820" s="259" t="s">
        <v>3323</v>
      </c>
      <c r="E820" s="59" t="s">
        <v>2702</v>
      </c>
      <c r="F820" s="58" t="s">
        <v>2704</v>
      </c>
      <c r="G820" s="306" t="s">
        <v>2703</v>
      </c>
      <c r="H820" s="7" t="s">
        <v>3324</v>
      </c>
      <c r="I820" s="7" t="s">
        <v>560</v>
      </c>
      <c r="J820" s="44" t="s">
        <v>3325</v>
      </c>
      <c r="K820" s="65">
        <v>526.4</v>
      </c>
      <c r="L820" s="130" t="str">
        <f t="shared" ref="L820:L873" si="173">J820</f>
        <v>0,25
0,44</v>
      </c>
      <c r="M820" s="130"/>
      <c r="N820" s="73" t="s">
        <v>2419</v>
      </c>
      <c r="O820" s="73" t="s">
        <v>3326</v>
      </c>
      <c r="P820" s="38">
        <f>$P$818</f>
        <v>45291</v>
      </c>
      <c r="Q820" s="39">
        <f>$K$820</f>
        <v>526.4</v>
      </c>
      <c r="R820" s="402">
        <f t="shared" si="156"/>
        <v>579.04</v>
      </c>
      <c r="S820" s="402"/>
      <c r="T820" s="402"/>
      <c r="U820" s="4">
        <v>12</v>
      </c>
      <c r="V820" s="4"/>
      <c r="W820" s="27" t="s">
        <v>3729</v>
      </c>
      <c r="X820" s="27"/>
    </row>
    <row r="821" spans="1:24" ht="69.95" hidden="1" customHeight="1" x14ac:dyDescent="0.25">
      <c r="A821" s="41">
        <v>819</v>
      </c>
      <c r="B821" s="258"/>
      <c r="C821" s="258" t="s">
        <v>3327</v>
      </c>
      <c r="D821" s="259" t="s">
        <v>3328</v>
      </c>
      <c r="E821" s="400" t="s">
        <v>3329</v>
      </c>
      <c r="F821" s="35" t="s">
        <v>3330</v>
      </c>
      <c r="G821" s="403" t="s">
        <v>3331</v>
      </c>
      <c r="H821" s="7" t="s">
        <v>3332</v>
      </c>
      <c r="I821" s="7" t="s">
        <v>560</v>
      </c>
      <c r="J821" s="44" t="s">
        <v>3333</v>
      </c>
      <c r="K821" s="65">
        <v>2537.64</v>
      </c>
      <c r="L821" s="130" t="str">
        <f t="shared" si="173"/>
        <v xml:space="preserve">0,064298
0,095748 </v>
      </c>
      <c r="M821" s="130"/>
      <c r="N821" s="73" t="s">
        <v>2419</v>
      </c>
      <c r="O821" s="73" t="s">
        <v>3334</v>
      </c>
      <c r="P821" s="38">
        <v>45382</v>
      </c>
      <c r="Q821" s="39">
        <v>2537.64</v>
      </c>
      <c r="R821" s="402">
        <f t="shared" si="156"/>
        <v>2791.404</v>
      </c>
      <c r="S821" s="402"/>
      <c r="T821" s="402"/>
      <c r="U821" s="4">
        <v>12</v>
      </c>
      <c r="V821" s="4"/>
      <c r="W821" s="27" t="s">
        <v>3729</v>
      </c>
      <c r="X821" s="27"/>
    </row>
    <row r="822" spans="1:24" ht="69.95" hidden="1" customHeight="1" x14ac:dyDescent="0.25">
      <c r="A822" s="41">
        <v>820</v>
      </c>
      <c r="B822" s="258"/>
      <c r="C822" s="258" t="s">
        <v>3335</v>
      </c>
      <c r="D822" s="259" t="s">
        <v>3336</v>
      </c>
      <c r="E822" s="400" t="s">
        <v>2225</v>
      </c>
      <c r="F822" s="401" t="s">
        <v>939</v>
      </c>
      <c r="G822" s="404" t="s">
        <v>938</v>
      </c>
      <c r="H822" s="7">
        <v>600</v>
      </c>
      <c r="I822" s="7" t="s">
        <v>560</v>
      </c>
      <c r="J822" s="44">
        <v>54.26</v>
      </c>
      <c r="K822" s="65">
        <f t="shared" ref="K822:K873" si="174">H822*J822</f>
        <v>32556</v>
      </c>
      <c r="L822" s="130">
        <f t="shared" si="173"/>
        <v>54.26</v>
      </c>
      <c r="M822" s="130"/>
      <c r="N822" s="73" t="s">
        <v>2419</v>
      </c>
      <c r="O822" s="73" t="s">
        <v>3337</v>
      </c>
      <c r="P822" s="38">
        <f>$P$821</f>
        <v>45382</v>
      </c>
      <c r="Q822" s="39">
        <v>32556</v>
      </c>
      <c r="R822" s="402">
        <f t="shared" si="156"/>
        <v>35811.599999999999</v>
      </c>
      <c r="S822" s="402"/>
      <c r="T822" s="402"/>
      <c r="U822" s="4">
        <v>12</v>
      </c>
      <c r="V822" s="4"/>
      <c r="W822" s="27" t="s">
        <v>3729</v>
      </c>
      <c r="X822" s="27"/>
    </row>
    <row r="823" spans="1:24" ht="69.95" hidden="1" customHeight="1" x14ac:dyDescent="0.25">
      <c r="A823" s="41">
        <v>821</v>
      </c>
      <c r="B823" s="258"/>
      <c r="C823" s="258" t="s">
        <v>3338</v>
      </c>
      <c r="D823" s="259" t="s">
        <v>3339</v>
      </c>
      <c r="E823" s="400" t="s">
        <v>16</v>
      </c>
      <c r="F823" s="401" t="s">
        <v>80</v>
      </c>
      <c r="G823" s="404" t="s">
        <v>81</v>
      </c>
      <c r="H823" s="7">
        <v>350</v>
      </c>
      <c r="I823" s="7" t="s">
        <v>560</v>
      </c>
      <c r="J823" s="44">
        <v>1255.68</v>
      </c>
      <c r="K823" s="65">
        <f t="shared" si="174"/>
        <v>439488</v>
      </c>
      <c r="L823" s="130">
        <f t="shared" si="173"/>
        <v>1255.68</v>
      </c>
      <c r="M823" s="130"/>
      <c r="N823" s="73" t="s">
        <v>2419</v>
      </c>
      <c r="O823" s="73" t="s">
        <v>3340</v>
      </c>
      <c r="P823" s="38">
        <v>45077</v>
      </c>
      <c r="Q823" s="39">
        <v>439488</v>
      </c>
      <c r="R823" s="402">
        <f t="shared" si="156"/>
        <v>483436.79999999999</v>
      </c>
      <c r="S823" s="402"/>
      <c r="T823" s="412" t="s">
        <v>3452</v>
      </c>
      <c r="U823" s="4">
        <v>3</v>
      </c>
      <c r="V823" s="4"/>
      <c r="W823" s="27" t="s">
        <v>3729</v>
      </c>
      <c r="X823" s="27"/>
    </row>
    <row r="824" spans="1:24" ht="69.95" hidden="1" customHeight="1" x14ac:dyDescent="0.25">
      <c r="A824" s="41">
        <v>822</v>
      </c>
      <c r="B824" s="258"/>
      <c r="C824" s="258" t="s">
        <v>3341</v>
      </c>
      <c r="D824" s="259" t="s">
        <v>3318</v>
      </c>
      <c r="E824" s="400" t="s">
        <v>2500</v>
      </c>
      <c r="F824" s="35" t="s">
        <v>2502</v>
      </c>
      <c r="G824" s="403" t="s">
        <v>3039</v>
      </c>
      <c r="H824" s="7">
        <v>17000</v>
      </c>
      <c r="I824" s="7" t="s">
        <v>560</v>
      </c>
      <c r="J824" s="44">
        <v>0.86</v>
      </c>
      <c r="K824" s="65">
        <f t="shared" si="174"/>
        <v>14620</v>
      </c>
      <c r="L824" s="130">
        <f t="shared" si="173"/>
        <v>0.86</v>
      </c>
      <c r="M824" s="130"/>
      <c r="N824" s="73" t="s">
        <v>2419</v>
      </c>
      <c r="O824" s="73" t="s">
        <v>3342</v>
      </c>
      <c r="P824" s="38">
        <v>45077</v>
      </c>
      <c r="Q824" s="39">
        <v>14620</v>
      </c>
      <c r="R824" s="402">
        <f t="shared" si="156"/>
        <v>16082</v>
      </c>
      <c r="S824" s="402"/>
      <c r="T824" s="402"/>
      <c r="U824" s="4">
        <v>2</v>
      </c>
      <c r="V824" s="4"/>
      <c r="W824" s="27" t="s">
        <v>3729</v>
      </c>
      <c r="X824" s="27"/>
    </row>
    <row r="825" spans="1:24" ht="69.95" hidden="1" customHeight="1" x14ac:dyDescent="0.25">
      <c r="A825" s="41">
        <v>823</v>
      </c>
      <c r="B825" s="258"/>
      <c r="C825" s="258" t="s">
        <v>3343</v>
      </c>
      <c r="D825" s="259" t="s">
        <v>3344</v>
      </c>
      <c r="E825" s="400" t="s">
        <v>206</v>
      </c>
      <c r="F825" s="401" t="s">
        <v>3292</v>
      </c>
      <c r="G825" s="404" t="s">
        <v>208</v>
      </c>
      <c r="H825" s="7" t="s">
        <v>3345</v>
      </c>
      <c r="I825" s="7" t="s">
        <v>560</v>
      </c>
      <c r="J825" s="44" t="s">
        <v>3346</v>
      </c>
      <c r="K825" s="65">
        <v>1020</v>
      </c>
      <c r="L825" s="130" t="str">
        <f t="shared" si="173"/>
        <v>0,027
0,041</v>
      </c>
      <c r="M825" s="130"/>
      <c r="N825" s="73" t="s">
        <v>2419</v>
      </c>
      <c r="O825" s="73" t="s">
        <v>3347</v>
      </c>
      <c r="P825" s="38">
        <v>45350</v>
      </c>
      <c r="Q825" s="39">
        <v>1020</v>
      </c>
      <c r="R825" s="402">
        <f t="shared" si="156"/>
        <v>1122</v>
      </c>
      <c r="S825" s="402"/>
      <c r="T825" s="402"/>
      <c r="U825" s="4">
        <v>12</v>
      </c>
      <c r="V825" s="4"/>
      <c r="W825" s="27" t="s">
        <v>3729</v>
      </c>
      <c r="X825" s="27"/>
    </row>
    <row r="826" spans="1:24" ht="69.95" hidden="1" customHeight="1" x14ac:dyDescent="0.25">
      <c r="A826" s="41">
        <v>824</v>
      </c>
      <c r="B826" s="258"/>
      <c r="C826" s="258" t="s">
        <v>3348</v>
      </c>
      <c r="D826" s="259" t="s">
        <v>2581</v>
      </c>
      <c r="E826" s="400" t="str">
        <f t="shared" ref="E826:G826" si="175">E825</f>
        <v>MYLAN ITALIA SRL</v>
      </c>
      <c r="F826" s="35" t="str">
        <f t="shared" si="175"/>
        <v>02789580593</v>
      </c>
      <c r="G826" s="404" t="str">
        <f t="shared" si="175"/>
        <v>MYLAN.GARE@LEGALMAIL.IT</v>
      </c>
      <c r="H826" s="7">
        <v>1680</v>
      </c>
      <c r="I826" s="7" t="s">
        <v>560</v>
      </c>
      <c r="J826" s="44">
        <v>2</v>
      </c>
      <c r="K826" s="65">
        <f t="shared" si="174"/>
        <v>3360</v>
      </c>
      <c r="L826" s="130">
        <f t="shared" si="173"/>
        <v>2</v>
      </c>
      <c r="M826" s="130"/>
      <c r="N826" s="73" t="s">
        <v>2419</v>
      </c>
      <c r="O826" s="73" t="s">
        <v>3349</v>
      </c>
      <c r="P826" s="38">
        <v>45322</v>
      </c>
      <c r="Q826" s="39">
        <v>3360</v>
      </c>
      <c r="R826" s="402">
        <f t="shared" si="156"/>
        <v>3696</v>
      </c>
      <c r="S826" s="402"/>
      <c r="T826" s="402"/>
      <c r="U826" s="4">
        <v>12</v>
      </c>
      <c r="V826" s="4"/>
      <c r="W826" s="27" t="s">
        <v>3729</v>
      </c>
      <c r="X826" s="27"/>
    </row>
    <row r="827" spans="1:24" ht="69.95" hidden="1" customHeight="1" x14ac:dyDescent="0.25">
      <c r="A827" s="41">
        <v>825</v>
      </c>
      <c r="B827" s="258"/>
      <c r="C827" s="258" t="s">
        <v>3350</v>
      </c>
      <c r="D827" s="259" t="s">
        <v>3351</v>
      </c>
      <c r="E827" s="59" t="s">
        <v>2702</v>
      </c>
      <c r="F827" s="58" t="s">
        <v>2704</v>
      </c>
      <c r="G827" s="306" t="s">
        <v>2703</v>
      </c>
      <c r="H827" s="7" t="s">
        <v>3352</v>
      </c>
      <c r="I827" s="7" t="s">
        <v>560</v>
      </c>
      <c r="J827" s="44" t="s">
        <v>3353</v>
      </c>
      <c r="K827" s="65">
        <v>3720</v>
      </c>
      <c r="L827" s="130" t="str">
        <f t="shared" si="173"/>
        <v>0,12
0,25</v>
      </c>
      <c r="M827" s="130"/>
      <c r="N827" s="73" t="s">
        <v>2419</v>
      </c>
      <c r="O827" s="73" t="s">
        <v>3354</v>
      </c>
      <c r="P827" s="38">
        <v>45291</v>
      </c>
      <c r="Q827" s="39">
        <v>3720</v>
      </c>
      <c r="R827" s="402">
        <f t="shared" si="156"/>
        <v>4092</v>
      </c>
      <c r="S827" s="402"/>
      <c r="T827" s="402"/>
      <c r="U827" s="4">
        <v>12</v>
      </c>
      <c r="V827" s="4"/>
      <c r="W827" s="27" t="s">
        <v>3729</v>
      </c>
      <c r="X827" s="27"/>
    </row>
    <row r="828" spans="1:24" ht="69.95" hidden="1" customHeight="1" x14ac:dyDescent="0.25">
      <c r="A828" s="41">
        <v>826</v>
      </c>
      <c r="B828" s="258"/>
      <c r="C828" s="258" t="s">
        <v>3355</v>
      </c>
      <c r="D828" s="259" t="s">
        <v>2339</v>
      </c>
      <c r="E828" s="400" t="str">
        <f t="shared" ref="E828:G828" si="176">E826</f>
        <v>MYLAN ITALIA SRL</v>
      </c>
      <c r="F828" s="35" t="str">
        <f t="shared" si="176"/>
        <v>02789580593</v>
      </c>
      <c r="G828" s="404" t="str">
        <f t="shared" si="176"/>
        <v>MYLAN.GARE@LEGALMAIL.IT</v>
      </c>
      <c r="H828" s="7">
        <v>1000</v>
      </c>
      <c r="I828" s="7" t="s">
        <v>560</v>
      </c>
      <c r="J828" s="44">
        <v>1.9</v>
      </c>
      <c r="K828" s="65">
        <f t="shared" si="174"/>
        <v>1900</v>
      </c>
      <c r="L828" s="130">
        <f t="shared" si="173"/>
        <v>1.9</v>
      </c>
      <c r="M828" s="130"/>
      <c r="N828" s="73" t="s">
        <v>2419</v>
      </c>
      <c r="O828" s="73" t="s">
        <v>3356</v>
      </c>
      <c r="P828" s="38">
        <v>45382</v>
      </c>
      <c r="Q828" s="39">
        <v>1450</v>
      </c>
      <c r="R828" s="402">
        <f t="shared" si="156"/>
        <v>1595</v>
      </c>
      <c r="S828" s="402"/>
      <c r="T828" s="402"/>
      <c r="U828" s="4">
        <v>12</v>
      </c>
      <c r="V828" s="4"/>
      <c r="W828" s="27" t="s">
        <v>3729</v>
      </c>
      <c r="X828" s="27"/>
    </row>
    <row r="829" spans="1:24" ht="69.95" hidden="1" customHeight="1" x14ac:dyDescent="0.25">
      <c r="A829" s="41">
        <v>827</v>
      </c>
      <c r="B829" s="258"/>
      <c r="C829" s="258" t="s">
        <v>3357</v>
      </c>
      <c r="D829" s="259" t="s">
        <v>1174</v>
      </c>
      <c r="E829" s="400" t="str">
        <f t="shared" ref="E829:G829" si="177">E755</f>
        <v>TEOFARMA SRL</v>
      </c>
      <c r="F829" s="35" t="str">
        <f t="shared" si="177"/>
        <v>01423300183</v>
      </c>
      <c r="G829" s="404" t="str">
        <f t="shared" si="177"/>
        <v>teofarma@pec.it</v>
      </c>
      <c r="H829" s="7">
        <v>700</v>
      </c>
      <c r="I829" s="7" t="s">
        <v>560</v>
      </c>
      <c r="J829" s="44">
        <v>3.5</v>
      </c>
      <c r="K829" s="65">
        <f t="shared" si="174"/>
        <v>2450</v>
      </c>
      <c r="L829" s="130">
        <f t="shared" si="173"/>
        <v>3.5</v>
      </c>
      <c r="M829" s="130"/>
      <c r="N829" s="73" t="s">
        <v>2419</v>
      </c>
      <c r="O829" s="73" t="s">
        <v>3358</v>
      </c>
      <c r="P829" s="38">
        <v>45382</v>
      </c>
      <c r="Q829" s="39">
        <v>2450</v>
      </c>
      <c r="R829" s="402">
        <f t="shared" si="156"/>
        <v>2695</v>
      </c>
      <c r="S829" s="402"/>
      <c r="T829" s="402"/>
      <c r="U829" s="4">
        <v>12</v>
      </c>
      <c r="V829" s="4"/>
      <c r="W829" s="27" t="s">
        <v>3729</v>
      </c>
      <c r="X829" s="27"/>
    </row>
    <row r="830" spans="1:24" ht="69.95" hidden="1" customHeight="1" x14ac:dyDescent="0.25">
      <c r="A830" s="41">
        <v>828</v>
      </c>
      <c r="B830" s="258"/>
      <c r="C830" s="258" t="s">
        <v>3359</v>
      </c>
      <c r="D830" s="259" t="s">
        <v>3360</v>
      </c>
      <c r="E830" s="400" t="str">
        <f t="shared" ref="E830:G830" si="178">E824</f>
        <v>FIDIA FARMACEUTICI</v>
      </c>
      <c r="F830" s="35" t="str">
        <f t="shared" si="178"/>
        <v>00204260285</v>
      </c>
      <c r="G830" s="404" t="str">
        <f t="shared" si="178"/>
        <v>dl@pec.fidiapharmapec.it</v>
      </c>
      <c r="H830" s="7" t="s">
        <v>3361</v>
      </c>
      <c r="I830" s="7" t="s">
        <v>560</v>
      </c>
      <c r="J830" s="44" t="s">
        <v>3362</v>
      </c>
      <c r="K830" s="65">
        <v>15119.72</v>
      </c>
      <c r="L830" s="130" t="str">
        <f t="shared" si="173"/>
        <v xml:space="preserve">3,1363
4,82
1.59091 </v>
      </c>
      <c r="M830" s="130"/>
      <c r="N830" s="73" t="s">
        <v>2419</v>
      </c>
      <c r="O830" s="73" t="s">
        <v>3363</v>
      </c>
      <c r="P830" s="38">
        <v>45077</v>
      </c>
      <c r="Q830" s="39">
        <v>15119.72</v>
      </c>
      <c r="R830" s="402">
        <f t="shared" si="156"/>
        <v>16631.691999999999</v>
      </c>
      <c r="S830" s="402"/>
      <c r="T830" s="402"/>
      <c r="U830" s="4">
        <v>3</v>
      </c>
      <c r="V830" s="4"/>
      <c r="W830" s="27" t="s">
        <v>3729</v>
      </c>
      <c r="X830" s="27"/>
    </row>
    <row r="831" spans="1:24" ht="69.95" hidden="1" customHeight="1" x14ac:dyDescent="0.25">
      <c r="A831" s="41">
        <v>829</v>
      </c>
      <c r="B831" s="258"/>
      <c r="C831" s="258" t="s">
        <v>3364</v>
      </c>
      <c r="D831" s="259" t="s">
        <v>3365</v>
      </c>
      <c r="E831" s="400" t="str">
        <f t="shared" ref="E831:G831" si="179">E691</f>
        <v>IBSA FARMACEUTICI ITALIA S.R.L.</v>
      </c>
      <c r="F831" s="35" t="str">
        <f t="shared" si="179"/>
        <v>10616310156</v>
      </c>
      <c r="G831" s="404" t="str">
        <f t="shared" si="179"/>
        <v>ibsaitalia@pec.it</v>
      </c>
      <c r="H831" s="7">
        <v>200</v>
      </c>
      <c r="I831" s="7" t="s">
        <v>560</v>
      </c>
      <c r="J831" s="44">
        <v>95.001000000000005</v>
      </c>
      <c r="K831" s="65">
        <f t="shared" si="174"/>
        <v>19000.2</v>
      </c>
      <c r="L831" s="130">
        <f t="shared" si="173"/>
        <v>95.001000000000005</v>
      </c>
      <c r="M831" s="130"/>
      <c r="N831" s="73" t="s">
        <v>2419</v>
      </c>
      <c r="O831" s="73" t="s">
        <v>3366</v>
      </c>
      <c r="P831" s="38" t="s">
        <v>3068</v>
      </c>
      <c r="Q831" s="39">
        <v>19000.2</v>
      </c>
      <c r="R831" s="402">
        <f t="shared" si="156"/>
        <v>20900.22</v>
      </c>
      <c r="S831" s="402"/>
      <c r="T831" s="402"/>
      <c r="U831" s="4">
        <v>12</v>
      </c>
      <c r="V831" s="4"/>
      <c r="W831" s="27" t="s">
        <v>3729</v>
      </c>
      <c r="X831" s="27"/>
    </row>
    <row r="832" spans="1:24" ht="69.95" hidden="1" customHeight="1" x14ac:dyDescent="0.25">
      <c r="A832" s="41">
        <v>830</v>
      </c>
      <c r="B832" s="258"/>
      <c r="C832" s="258" t="s">
        <v>3367</v>
      </c>
      <c r="D832" s="259" t="s">
        <v>3368</v>
      </c>
      <c r="E832" s="400" t="str">
        <f t="shared" ref="E832:G832" si="180">E801</f>
        <v>TEVA ITALIA SRL</v>
      </c>
      <c r="F832" s="35" t="str">
        <f t="shared" si="180"/>
        <v>11654150157</v>
      </c>
      <c r="G832" s="404" t="str">
        <f t="shared" si="180"/>
        <v>tevaitalia@pec.tevacert.it</v>
      </c>
      <c r="H832" s="7">
        <v>2160</v>
      </c>
      <c r="I832" s="7" t="s">
        <v>560</v>
      </c>
      <c r="J832" s="44">
        <v>9.57</v>
      </c>
      <c r="K832" s="65">
        <f t="shared" si="174"/>
        <v>20671.2</v>
      </c>
      <c r="L832" s="130">
        <f t="shared" si="173"/>
        <v>9.57</v>
      </c>
      <c r="M832" s="130"/>
      <c r="N832" s="73" t="s">
        <v>2419</v>
      </c>
      <c r="O832" s="73" t="s">
        <v>3369</v>
      </c>
      <c r="P832" s="38">
        <v>45077</v>
      </c>
      <c r="Q832" s="39">
        <v>20671.2</v>
      </c>
      <c r="R832" s="402">
        <f t="shared" si="156"/>
        <v>22738.32</v>
      </c>
      <c r="S832" s="402"/>
      <c r="T832" s="402"/>
      <c r="U832" s="4">
        <v>3</v>
      </c>
      <c r="V832" s="4"/>
      <c r="W832" s="27" t="s">
        <v>3729</v>
      </c>
      <c r="X832" s="27"/>
    </row>
    <row r="833" spans="1:24" ht="69.95" hidden="1" customHeight="1" x14ac:dyDescent="0.25">
      <c r="A833" s="41">
        <v>831</v>
      </c>
      <c r="B833" s="258"/>
      <c r="C833" s="258" t="s">
        <v>3370</v>
      </c>
      <c r="D833" s="259" t="s">
        <v>3371</v>
      </c>
      <c r="E833" s="400" t="str">
        <f t="shared" ref="E833" si="181">E612</f>
        <v>ORION PHARMA SRL</v>
      </c>
      <c r="F833" s="35" t="s">
        <v>3372</v>
      </c>
      <c r="G833" s="403" t="s">
        <v>3373</v>
      </c>
      <c r="H833" s="7">
        <v>54</v>
      </c>
      <c r="I833" s="7" t="s">
        <v>560</v>
      </c>
      <c r="J833" s="44">
        <v>117</v>
      </c>
      <c r="K833" s="65">
        <f t="shared" si="174"/>
        <v>6318</v>
      </c>
      <c r="L833" s="130">
        <f t="shared" si="173"/>
        <v>117</v>
      </c>
      <c r="M833" s="130"/>
      <c r="N833" s="73" t="s">
        <v>2419</v>
      </c>
      <c r="O833" s="73" t="s">
        <v>3374</v>
      </c>
      <c r="P833" s="38">
        <v>45382</v>
      </c>
      <c r="Q833" s="39">
        <v>36658</v>
      </c>
      <c r="R833" s="402">
        <f t="shared" si="156"/>
        <v>40323.800000000003</v>
      </c>
      <c r="S833" s="402"/>
      <c r="T833" s="402"/>
      <c r="U833" s="4">
        <v>8</v>
      </c>
      <c r="V833" s="4"/>
      <c r="W833" s="27" t="s">
        <v>3729</v>
      </c>
      <c r="X833" s="27"/>
    </row>
    <row r="834" spans="1:24" ht="69.95" hidden="1" customHeight="1" x14ac:dyDescent="0.25">
      <c r="A834" s="41">
        <v>832</v>
      </c>
      <c r="B834" s="258"/>
      <c r="C834" s="258" t="s">
        <v>3375</v>
      </c>
      <c r="D834" s="259" t="s">
        <v>1901</v>
      </c>
      <c r="E834" s="400" t="str">
        <f t="shared" ref="E834:G834" si="182">E807</f>
        <v>JANSSEN-CILAG S.p.A.</v>
      </c>
      <c r="F834" s="452" t="s">
        <v>84</v>
      </c>
      <c r="G834" s="404" t="str">
        <f t="shared" si="182"/>
        <v>garejc@actaliscertymail.it</v>
      </c>
      <c r="H834" s="7">
        <v>30</v>
      </c>
      <c r="I834" s="7" t="s">
        <v>560</v>
      </c>
      <c r="J834" s="44">
        <v>135.35059999999999</v>
      </c>
      <c r="K834" s="65">
        <f t="shared" si="174"/>
        <v>4060.5179999999996</v>
      </c>
      <c r="L834" s="130">
        <f t="shared" si="173"/>
        <v>135.35059999999999</v>
      </c>
      <c r="M834" s="130"/>
      <c r="N834" s="73" t="s">
        <v>2419</v>
      </c>
      <c r="O834" s="73" t="s">
        <v>3376</v>
      </c>
      <c r="P834" s="38">
        <v>45077</v>
      </c>
      <c r="Q834" s="39">
        <v>4060.52</v>
      </c>
      <c r="R834" s="402">
        <f t="shared" si="156"/>
        <v>4466.5720000000001</v>
      </c>
      <c r="S834" s="402"/>
      <c r="T834" s="402"/>
      <c r="U834" s="4">
        <v>12</v>
      </c>
      <c r="V834" s="4"/>
      <c r="W834" s="27" t="s">
        <v>3729</v>
      </c>
      <c r="X834" s="27"/>
    </row>
    <row r="835" spans="1:24" ht="69.95" hidden="1" customHeight="1" x14ac:dyDescent="0.25">
      <c r="A835" s="41">
        <v>833</v>
      </c>
      <c r="B835" s="258"/>
      <c r="C835" s="258" t="s">
        <v>3377</v>
      </c>
      <c r="D835" s="259" t="s">
        <v>2853</v>
      </c>
      <c r="E835" s="400" t="str">
        <f t="shared" ref="E835:G835" si="183">E828</f>
        <v>MYLAN ITALIA SRL</v>
      </c>
      <c r="F835" s="35" t="str">
        <f t="shared" si="183"/>
        <v>02789580593</v>
      </c>
      <c r="G835" s="404" t="str">
        <f t="shared" si="183"/>
        <v>MYLAN.GARE@LEGALMAIL.IT</v>
      </c>
      <c r="H835" s="7">
        <v>150000</v>
      </c>
      <c r="I835" s="7" t="s">
        <v>560</v>
      </c>
      <c r="J835" s="44">
        <v>1.1232000000000001E-2</v>
      </c>
      <c r="K835" s="65">
        <f t="shared" si="174"/>
        <v>1684.8000000000002</v>
      </c>
      <c r="L835" s="130">
        <f t="shared" si="173"/>
        <v>1.1232000000000001E-2</v>
      </c>
      <c r="M835" s="130"/>
      <c r="N835" s="73" t="s">
        <v>2419</v>
      </c>
      <c r="O835" s="73" t="s">
        <v>3378</v>
      </c>
      <c r="P835" s="38">
        <v>45382</v>
      </c>
      <c r="Q835" s="39">
        <v>1684.8</v>
      </c>
      <c r="R835" s="402">
        <f t="shared" si="156"/>
        <v>1853.28</v>
      </c>
      <c r="S835" s="402"/>
      <c r="T835" s="402"/>
      <c r="U835" s="4">
        <v>12</v>
      </c>
      <c r="V835" s="4"/>
      <c r="W835" s="27" t="s">
        <v>3729</v>
      </c>
      <c r="X835" s="27"/>
    </row>
    <row r="836" spans="1:24" ht="69.95" hidden="1" customHeight="1" x14ac:dyDescent="0.25">
      <c r="A836" s="41">
        <v>834</v>
      </c>
      <c r="B836" s="258"/>
      <c r="C836" s="258" t="s">
        <v>3379</v>
      </c>
      <c r="D836" s="259" t="s">
        <v>3380</v>
      </c>
      <c r="E836" s="400" t="str">
        <f t="shared" ref="E836:G836" si="184">E787</f>
        <v>NOVARTIS FARMA SPA</v>
      </c>
      <c r="F836" s="35" t="s">
        <v>199</v>
      </c>
      <c r="G836" s="404" t="str">
        <f t="shared" si="184"/>
        <v>garenovartisfarma@legalmail.it</v>
      </c>
      <c r="H836" s="7">
        <v>27</v>
      </c>
      <c r="I836" s="7" t="s">
        <v>560</v>
      </c>
      <c r="J836" s="44">
        <v>1426.94</v>
      </c>
      <c r="K836" s="65">
        <f t="shared" si="174"/>
        <v>38527.380000000005</v>
      </c>
      <c r="L836" s="130">
        <f t="shared" si="173"/>
        <v>1426.94</v>
      </c>
      <c r="M836" s="130"/>
      <c r="N836" s="73" t="s">
        <v>2419</v>
      </c>
      <c r="O836" s="73" t="s">
        <v>3381</v>
      </c>
      <c r="P836" s="38">
        <v>45382</v>
      </c>
      <c r="Q836" s="39">
        <v>38527.379999999997</v>
      </c>
      <c r="R836" s="402">
        <f t="shared" si="156"/>
        <v>42380.117999999995</v>
      </c>
      <c r="S836" s="402"/>
      <c r="T836" s="402"/>
      <c r="U836" s="4">
        <v>12</v>
      </c>
      <c r="V836" s="4"/>
      <c r="W836" s="27" t="s">
        <v>3729</v>
      </c>
      <c r="X836" s="27"/>
    </row>
    <row r="837" spans="1:24" ht="69.95" hidden="1" customHeight="1" x14ac:dyDescent="0.25">
      <c r="A837" s="41">
        <v>835</v>
      </c>
      <c r="B837" s="258"/>
      <c r="C837" s="258" t="s">
        <v>3382</v>
      </c>
      <c r="D837" s="259" t="s">
        <v>3383</v>
      </c>
      <c r="E837" s="400" t="str">
        <f t="shared" ref="E837:G837" si="185">E827</f>
        <v>EG SPA</v>
      </c>
      <c r="F837" s="35" t="str">
        <f t="shared" si="185"/>
        <v>12432150154</v>
      </c>
      <c r="G837" s="404" t="str">
        <f t="shared" si="185"/>
        <v>egspa@legalmail.it</v>
      </c>
      <c r="H837" s="7">
        <v>45</v>
      </c>
      <c r="I837" s="7" t="s">
        <v>560</v>
      </c>
      <c r="J837" s="44">
        <v>8.1349999999999998</v>
      </c>
      <c r="K837" s="65">
        <f t="shared" si="174"/>
        <v>366.07499999999999</v>
      </c>
      <c r="L837" s="130">
        <f t="shared" si="173"/>
        <v>8.1349999999999998</v>
      </c>
      <c r="M837" s="130"/>
      <c r="N837" s="73" t="s">
        <v>2419</v>
      </c>
      <c r="O837" s="73" t="s">
        <v>3384</v>
      </c>
      <c r="P837" s="38">
        <v>45412</v>
      </c>
      <c r="Q837" s="39">
        <v>366.07499999999999</v>
      </c>
      <c r="R837" s="402">
        <f t="shared" si="156"/>
        <v>402.6825</v>
      </c>
      <c r="S837" s="402"/>
      <c r="T837" s="402"/>
      <c r="U837" s="4">
        <v>12</v>
      </c>
      <c r="V837" s="4"/>
      <c r="W837" s="27" t="s">
        <v>3729</v>
      </c>
      <c r="X837" s="27"/>
    </row>
    <row r="838" spans="1:24" ht="69.95" hidden="1" customHeight="1" x14ac:dyDescent="0.25">
      <c r="A838" s="41">
        <v>836</v>
      </c>
      <c r="B838" s="258"/>
      <c r="C838" s="258" t="s">
        <v>3385</v>
      </c>
      <c r="D838" s="259" t="s">
        <v>1926</v>
      </c>
      <c r="E838" s="400" t="s">
        <v>3386</v>
      </c>
      <c r="F838" s="35" t="s">
        <v>3387</v>
      </c>
      <c r="G838" s="404"/>
      <c r="H838" s="7">
        <v>750</v>
      </c>
      <c r="I838" s="7" t="s">
        <v>560</v>
      </c>
      <c r="J838" s="44">
        <v>0.63</v>
      </c>
      <c r="K838" s="65">
        <f t="shared" si="174"/>
        <v>472.5</v>
      </c>
      <c r="L838" s="130">
        <f t="shared" si="173"/>
        <v>0.63</v>
      </c>
      <c r="M838" s="130"/>
      <c r="N838" s="73" t="s">
        <v>2419</v>
      </c>
      <c r="O838" s="73" t="s">
        <v>3388</v>
      </c>
      <c r="P838" s="38" t="s">
        <v>3068</v>
      </c>
      <c r="Q838" s="39">
        <v>472.5</v>
      </c>
      <c r="R838" s="402">
        <f t="shared" si="156"/>
        <v>519.75</v>
      </c>
      <c r="S838" s="402"/>
      <c r="T838" s="402"/>
      <c r="U838" s="4">
        <v>12</v>
      </c>
      <c r="V838" s="4"/>
      <c r="W838" s="27" t="s">
        <v>3729</v>
      </c>
      <c r="X838" s="27"/>
    </row>
    <row r="839" spans="1:24" ht="69.95" hidden="1" customHeight="1" x14ac:dyDescent="0.25">
      <c r="A839" s="41">
        <v>837</v>
      </c>
      <c r="B839" s="258"/>
      <c r="C839" s="258" t="s">
        <v>3389</v>
      </c>
      <c r="D839" s="259" t="s">
        <v>3390</v>
      </c>
      <c r="E839" s="400" t="str">
        <f t="shared" ref="E839:G839" si="186">E655</f>
        <v>BAYER S.P.A.</v>
      </c>
      <c r="F839" s="35" t="str">
        <f t="shared" si="186"/>
        <v>05849130157</v>
      </c>
      <c r="G839" s="404" t="str">
        <f t="shared" si="186"/>
        <v>legalerappresentante@bayerspa.legalmail.it</v>
      </c>
      <c r="H839" s="7">
        <v>400</v>
      </c>
      <c r="I839" s="7" t="s">
        <v>560</v>
      </c>
      <c r="J839" s="44">
        <v>1.234</v>
      </c>
      <c r="K839" s="65">
        <f t="shared" si="174"/>
        <v>493.6</v>
      </c>
      <c r="L839" s="130">
        <f t="shared" si="173"/>
        <v>1.234</v>
      </c>
      <c r="M839" s="130"/>
      <c r="N839" s="73" t="s">
        <v>2419</v>
      </c>
      <c r="O839" s="73" t="s">
        <v>3391</v>
      </c>
      <c r="P839" s="38" t="s">
        <v>3392</v>
      </c>
      <c r="Q839" s="39">
        <v>282.60000000000002</v>
      </c>
      <c r="R839" s="402">
        <f t="shared" si="156"/>
        <v>310.86</v>
      </c>
      <c r="S839" s="402"/>
      <c r="T839" s="402"/>
      <c r="U839" s="4">
        <v>12</v>
      </c>
      <c r="V839" s="4"/>
      <c r="W839" s="27" t="s">
        <v>3729</v>
      </c>
      <c r="X839" s="27"/>
    </row>
    <row r="840" spans="1:24" ht="69.95" hidden="1" customHeight="1" x14ac:dyDescent="0.25">
      <c r="A840" s="41">
        <v>838</v>
      </c>
      <c r="B840" s="258"/>
      <c r="C840" s="258" t="s">
        <v>3393</v>
      </c>
      <c r="D840" s="259" t="s">
        <v>3394</v>
      </c>
      <c r="E840" s="400" t="s">
        <v>3395</v>
      </c>
      <c r="F840" s="35" t="s">
        <v>3396</v>
      </c>
      <c r="G840" s="403" t="s">
        <v>3397</v>
      </c>
      <c r="H840" s="7">
        <v>200</v>
      </c>
      <c r="I840" s="7" t="s">
        <v>560</v>
      </c>
      <c r="J840" s="44">
        <v>92</v>
      </c>
      <c r="K840" s="65">
        <f t="shared" si="174"/>
        <v>18400</v>
      </c>
      <c r="L840" s="130">
        <f t="shared" si="173"/>
        <v>92</v>
      </c>
      <c r="M840" s="130"/>
      <c r="N840" s="73" t="s">
        <v>2419</v>
      </c>
      <c r="O840" s="73" t="s">
        <v>3398</v>
      </c>
      <c r="P840" s="38" t="s">
        <v>3068</v>
      </c>
      <c r="Q840" s="39">
        <v>18400</v>
      </c>
      <c r="R840" s="402">
        <f t="shared" si="156"/>
        <v>20240</v>
      </c>
      <c r="S840" s="402"/>
      <c r="T840" s="402"/>
      <c r="U840" s="4">
        <v>12</v>
      </c>
      <c r="V840" s="4"/>
      <c r="W840" s="27" t="s">
        <v>3729</v>
      </c>
      <c r="X840" s="27"/>
    </row>
    <row r="841" spans="1:24" ht="69.95" hidden="1" customHeight="1" x14ac:dyDescent="0.25">
      <c r="A841" s="41">
        <v>839</v>
      </c>
      <c r="B841" s="258"/>
      <c r="C841" s="258" t="s">
        <v>3399</v>
      </c>
      <c r="D841" s="259" t="s">
        <v>2676</v>
      </c>
      <c r="E841" s="400" t="str">
        <f t="shared" ref="E841:G841" si="187">E735</f>
        <v>ASTELLAS PHARMA</v>
      </c>
      <c r="F841" s="35" t="str">
        <f t="shared" si="187"/>
        <v>00789580966</v>
      </c>
      <c r="G841" s="404" t="str">
        <f t="shared" si="187"/>
        <v>astellaspharmaspa@legalmail.it</v>
      </c>
      <c r="H841" s="7">
        <v>900</v>
      </c>
      <c r="I841" s="7" t="s">
        <v>560</v>
      </c>
      <c r="J841" s="44">
        <v>3.9998999999999998</v>
      </c>
      <c r="K841" s="65">
        <f t="shared" si="174"/>
        <v>3599.91</v>
      </c>
      <c r="L841" s="130">
        <f t="shared" si="173"/>
        <v>3.9998999999999998</v>
      </c>
      <c r="M841" s="130"/>
      <c r="N841" s="73" t="s">
        <v>2419</v>
      </c>
      <c r="O841" s="73" t="s">
        <v>3400</v>
      </c>
      <c r="P841" s="38">
        <v>45138</v>
      </c>
      <c r="Q841" s="39">
        <v>3802.0859999999998</v>
      </c>
      <c r="R841" s="402">
        <f t="shared" si="156"/>
        <v>4182.2946000000002</v>
      </c>
      <c r="S841" s="402"/>
      <c r="T841" s="402"/>
      <c r="U841" s="4">
        <v>12</v>
      </c>
      <c r="V841" s="4"/>
      <c r="W841" s="27" t="s">
        <v>3729</v>
      </c>
      <c r="X841" s="27"/>
    </row>
    <row r="842" spans="1:24" ht="69.95" hidden="1" customHeight="1" x14ac:dyDescent="0.25">
      <c r="A842" s="41">
        <v>840</v>
      </c>
      <c r="B842" s="258"/>
      <c r="C842" s="258" t="s">
        <v>3401</v>
      </c>
      <c r="D842" s="259" t="s">
        <v>1006</v>
      </c>
      <c r="E842" s="400" t="str">
        <f t="shared" ref="E842:G842" si="188">E545</f>
        <v>MERCK SERONO SPA</v>
      </c>
      <c r="F842" s="35" t="str">
        <f t="shared" si="188"/>
        <v>00880701008</v>
      </c>
      <c r="G842" s="404" t="str">
        <f t="shared" si="188"/>
        <v>gare.merckserono@legalmail.it</v>
      </c>
      <c r="H842" s="7" t="s">
        <v>3402</v>
      </c>
      <c r="I842" s="7" t="s">
        <v>560</v>
      </c>
      <c r="J842" s="44" t="s">
        <v>3403</v>
      </c>
      <c r="K842" s="65">
        <v>337.92</v>
      </c>
      <c r="L842" s="130" t="str">
        <f t="shared" si="173"/>
        <v>0,0046
0,0064
0,009
0,0106
0,0054
0,0064</v>
      </c>
      <c r="M842" s="130"/>
      <c r="N842" s="73" t="s">
        <v>2419</v>
      </c>
      <c r="O842" s="73" t="s">
        <v>3404</v>
      </c>
      <c r="P842" s="38">
        <v>45382</v>
      </c>
      <c r="Q842" s="39">
        <v>337.92</v>
      </c>
      <c r="R842" s="402">
        <f t="shared" si="156"/>
        <v>371.71199999999999</v>
      </c>
      <c r="S842" s="402"/>
      <c r="T842" s="402"/>
      <c r="U842" s="4">
        <v>9</v>
      </c>
      <c r="V842" s="4"/>
      <c r="W842" s="27" t="s">
        <v>3729</v>
      </c>
      <c r="X842" s="27"/>
    </row>
    <row r="843" spans="1:24" ht="69.95" hidden="1" customHeight="1" x14ac:dyDescent="0.25">
      <c r="A843" s="41">
        <v>841</v>
      </c>
      <c r="B843" s="258"/>
      <c r="C843" s="258" t="s">
        <v>3405</v>
      </c>
      <c r="D843" s="259" t="s">
        <v>3406</v>
      </c>
      <c r="E843" s="400" t="str">
        <f t="shared" ref="E843:G843" si="189">E804</f>
        <v>GLAXO SMITHKLINE SPA</v>
      </c>
      <c r="F843" s="35" t="str">
        <f t="shared" si="189"/>
        <v>00212840235</v>
      </c>
      <c r="G843" s="404" t="str">
        <f t="shared" si="189"/>
        <v>gsk@gsk.legalmail.it</v>
      </c>
      <c r="H843" s="7">
        <v>450</v>
      </c>
      <c r="I843" s="7" t="s">
        <v>560</v>
      </c>
      <c r="J843" s="44">
        <v>71.447999999999993</v>
      </c>
      <c r="K843" s="65">
        <f t="shared" si="174"/>
        <v>32151.599999999999</v>
      </c>
      <c r="L843" s="130">
        <f t="shared" si="173"/>
        <v>71.447999999999993</v>
      </c>
      <c r="M843" s="130"/>
      <c r="N843" s="73" t="s">
        <v>2419</v>
      </c>
      <c r="O843" s="73" t="s">
        <v>3407</v>
      </c>
      <c r="P843" s="38">
        <v>45412</v>
      </c>
      <c r="Q843" s="39">
        <v>32151.599999999999</v>
      </c>
      <c r="R843" s="402">
        <f t="shared" si="156"/>
        <v>35366.759999999995</v>
      </c>
      <c r="S843" s="402"/>
      <c r="T843" s="402"/>
      <c r="U843" s="4">
        <v>12</v>
      </c>
      <c r="V843" s="4"/>
      <c r="W843" s="27" t="s">
        <v>3729</v>
      </c>
      <c r="X843" s="27"/>
    </row>
    <row r="844" spans="1:24" ht="69.95" hidden="1" customHeight="1" x14ac:dyDescent="0.25">
      <c r="A844" s="41">
        <v>842</v>
      </c>
      <c r="B844" s="258"/>
      <c r="C844" s="258" t="s">
        <v>3408</v>
      </c>
      <c r="D844" s="259" t="s">
        <v>1928</v>
      </c>
      <c r="E844" s="400" t="str">
        <f t="shared" ref="E844:G844" si="190">E618</f>
        <v>POLIFARMA S.P.A.</v>
      </c>
      <c r="F844" s="35" t="str">
        <f t="shared" si="190"/>
        <v>00882341001</v>
      </c>
      <c r="G844" s="404" t="str">
        <f t="shared" si="190"/>
        <v>POLIFARMA_UORE@LEGALMAIL.IT</v>
      </c>
      <c r="H844" s="7">
        <v>60</v>
      </c>
      <c r="I844" s="7" t="s">
        <v>560</v>
      </c>
      <c r="J844" s="44">
        <v>8.2272700000000007</v>
      </c>
      <c r="K844" s="65">
        <f t="shared" si="174"/>
        <v>493.63620000000003</v>
      </c>
      <c r="L844" s="130">
        <f t="shared" si="173"/>
        <v>8.2272700000000007</v>
      </c>
      <c r="M844" s="130"/>
      <c r="N844" s="73" t="s">
        <v>2419</v>
      </c>
      <c r="O844" s="73" t="s">
        <v>3409</v>
      </c>
      <c r="P844" s="38">
        <v>45382</v>
      </c>
      <c r="Q844" s="39">
        <v>493.64</v>
      </c>
      <c r="R844" s="402">
        <f t="shared" si="156"/>
        <v>543.00400000000002</v>
      </c>
      <c r="S844" s="402"/>
      <c r="T844" s="402"/>
      <c r="U844" s="4">
        <v>12</v>
      </c>
      <c r="V844" s="4"/>
      <c r="W844" s="27" t="s">
        <v>3729</v>
      </c>
      <c r="X844" s="27"/>
    </row>
    <row r="845" spans="1:24" ht="69.95" hidden="1" customHeight="1" x14ac:dyDescent="0.25">
      <c r="A845" s="41">
        <v>843</v>
      </c>
      <c r="B845" s="258"/>
      <c r="C845" s="258" t="s">
        <v>3410</v>
      </c>
      <c r="D845" s="259" t="s">
        <v>1776</v>
      </c>
      <c r="E845" s="400" t="str">
        <f t="shared" ref="E845:G845" si="191">E837</f>
        <v>EG SPA</v>
      </c>
      <c r="F845" s="35" t="str">
        <f t="shared" si="191"/>
        <v>12432150154</v>
      </c>
      <c r="G845" s="404" t="str">
        <f t="shared" si="191"/>
        <v>egspa@legalmail.it</v>
      </c>
      <c r="H845" s="7">
        <v>50</v>
      </c>
      <c r="I845" s="7" t="s">
        <v>560</v>
      </c>
      <c r="J845" s="44">
        <v>11.29</v>
      </c>
      <c r="K845" s="65">
        <f t="shared" si="174"/>
        <v>564.5</v>
      </c>
      <c r="L845" s="130">
        <f t="shared" si="173"/>
        <v>11.29</v>
      </c>
      <c r="M845" s="130"/>
      <c r="N845" s="73" t="s">
        <v>2419</v>
      </c>
      <c r="O845" s="73" t="s">
        <v>3411</v>
      </c>
      <c r="P845" s="38">
        <v>45291</v>
      </c>
      <c r="Q845" s="39">
        <v>564.5</v>
      </c>
      <c r="R845" s="402">
        <f t="shared" si="156"/>
        <v>620.95000000000005</v>
      </c>
      <c r="S845" s="402"/>
      <c r="T845" s="402"/>
      <c r="U845" s="4">
        <v>12</v>
      </c>
      <c r="V845" s="4"/>
      <c r="W845" s="27" t="s">
        <v>3729</v>
      </c>
      <c r="X845" s="27"/>
    </row>
    <row r="846" spans="1:24" ht="69.95" hidden="1" customHeight="1" x14ac:dyDescent="0.25">
      <c r="A846" s="41">
        <v>844</v>
      </c>
      <c r="B846" s="258"/>
      <c r="C846" s="258" t="s">
        <v>3412</v>
      </c>
      <c r="D846" s="259" t="s">
        <v>2152</v>
      </c>
      <c r="E846" s="400" t="str">
        <f t="shared" ref="E846:G846" si="192">E799</f>
        <v>LABORATORIO FARMACOLOGICO MILANESE SRL</v>
      </c>
      <c r="F846" s="35" t="str">
        <f t="shared" si="192"/>
        <v>01192310124</v>
      </c>
      <c r="G846" s="404" t="str">
        <f t="shared" si="192"/>
        <v>LFMSRL@CERTIMPRESE.IT</v>
      </c>
      <c r="H846" s="7">
        <v>16320</v>
      </c>
      <c r="I846" s="7" t="s">
        <v>560</v>
      </c>
      <c r="J846" s="44">
        <v>0.23188</v>
      </c>
      <c r="K846" s="65">
        <f t="shared" si="174"/>
        <v>3784.2816000000003</v>
      </c>
      <c r="L846" s="130">
        <f t="shared" si="173"/>
        <v>0.23188</v>
      </c>
      <c r="M846" s="130"/>
      <c r="N846" s="73" t="s">
        <v>2419</v>
      </c>
      <c r="O846" s="73" t="s">
        <v>3413</v>
      </c>
      <c r="P846" s="38">
        <v>45382</v>
      </c>
      <c r="Q846" s="39">
        <v>3784.28</v>
      </c>
      <c r="R846" s="402">
        <f t="shared" si="156"/>
        <v>4162.7080000000005</v>
      </c>
      <c r="S846" s="402"/>
      <c r="T846" s="402"/>
      <c r="U846" s="4">
        <v>12</v>
      </c>
      <c r="V846" s="4"/>
      <c r="W846" s="27" t="s">
        <v>3729</v>
      </c>
      <c r="X846" s="27"/>
    </row>
    <row r="847" spans="1:24" ht="69.95" hidden="1" customHeight="1" x14ac:dyDescent="0.25">
      <c r="A847" s="41">
        <v>845</v>
      </c>
      <c r="B847" s="258"/>
      <c r="C847" s="258" t="s">
        <v>3414</v>
      </c>
      <c r="D847" s="259" t="s">
        <v>1329</v>
      </c>
      <c r="E847" s="400" t="str">
        <f t="shared" ref="E847:G847" si="193">E695</f>
        <v>ALLOGA ITALIA SRL</v>
      </c>
      <c r="F847" s="35" t="str">
        <f t="shared" si="193"/>
        <v>01099110999</v>
      </c>
      <c r="G847" s="404" t="str">
        <f t="shared" si="193"/>
        <v>alloga@legalmail.it</v>
      </c>
      <c r="H847" s="7">
        <v>10</v>
      </c>
      <c r="I847" s="7" t="s">
        <v>560</v>
      </c>
      <c r="J847" s="44">
        <v>730</v>
      </c>
      <c r="K847" s="65">
        <f t="shared" si="174"/>
        <v>7300</v>
      </c>
      <c r="L847" s="130">
        <f t="shared" si="173"/>
        <v>730</v>
      </c>
      <c r="M847" s="130"/>
      <c r="N847" s="73" t="s">
        <v>2419</v>
      </c>
      <c r="O847" s="73" t="s">
        <v>3415</v>
      </c>
      <c r="P847" s="38">
        <v>45291</v>
      </c>
      <c r="Q847" s="39">
        <v>7300</v>
      </c>
      <c r="R847" s="402">
        <f t="shared" si="156"/>
        <v>8030</v>
      </c>
      <c r="S847" s="402"/>
      <c r="T847" s="402"/>
      <c r="U847" s="4">
        <v>12</v>
      </c>
      <c r="V847" s="4"/>
      <c r="W847" s="27" t="s">
        <v>3729</v>
      </c>
      <c r="X847" s="27"/>
    </row>
    <row r="848" spans="1:24" ht="69.95" hidden="1" customHeight="1" x14ac:dyDescent="0.25">
      <c r="A848" s="41">
        <v>846</v>
      </c>
      <c r="B848" s="258"/>
      <c r="C848" s="258" t="s">
        <v>3416</v>
      </c>
      <c r="D848" s="259" t="s">
        <v>3417</v>
      </c>
      <c r="E848" s="41" t="s">
        <v>26</v>
      </c>
      <c r="F848" s="42" t="s">
        <v>85</v>
      </c>
      <c r="G848" s="442" t="s">
        <v>111</v>
      </c>
      <c r="H848" s="7" t="s">
        <v>3418</v>
      </c>
      <c r="I848" s="7" t="s">
        <v>560</v>
      </c>
      <c r="J848" s="44" t="s">
        <v>3419</v>
      </c>
      <c r="K848" s="65">
        <v>2082.04</v>
      </c>
      <c r="L848" s="130" t="str">
        <f t="shared" si="173"/>
        <v>0,29772
0,29772</v>
      </c>
      <c r="M848" s="130"/>
      <c r="N848" s="73" t="s">
        <v>2419</v>
      </c>
      <c r="O848" s="73" t="s">
        <v>3420</v>
      </c>
      <c r="P848" s="38">
        <v>45473</v>
      </c>
      <c r="Q848" s="39">
        <v>2082.04</v>
      </c>
      <c r="R848" s="402">
        <f t="shared" si="156"/>
        <v>2290.2440000000001</v>
      </c>
      <c r="S848" s="402"/>
      <c r="T848" s="402"/>
      <c r="U848" s="4">
        <v>12</v>
      </c>
      <c r="V848" s="4"/>
      <c r="W848" s="27" t="s">
        <v>3729</v>
      </c>
      <c r="X848" s="27"/>
    </row>
    <row r="849" spans="1:24" ht="69.95" hidden="1" customHeight="1" x14ac:dyDescent="0.25">
      <c r="A849" s="41">
        <v>847</v>
      </c>
      <c r="B849" s="258"/>
      <c r="C849" s="258" t="s">
        <v>3421</v>
      </c>
      <c r="D849" s="259" t="s">
        <v>3417</v>
      </c>
      <c r="E849" s="408" t="s">
        <v>2468</v>
      </c>
      <c r="F849" s="409" t="s">
        <v>2469</v>
      </c>
      <c r="G849" s="406" t="s">
        <v>2470</v>
      </c>
      <c r="H849" s="7">
        <v>16000</v>
      </c>
      <c r="I849" s="7" t="s">
        <v>560</v>
      </c>
      <c r="J849" s="44">
        <v>3</v>
      </c>
      <c r="K849" s="115">
        <f t="shared" si="174"/>
        <v>48000</v>
      </c>
      <c r="L849" s="130">
        <f t="shared" si="173"/>
        <v>3</v>
      </c>
      <c r="M849" s="130"/>
      <c r="N849" s="73" t="s">
        <v>2419</v>
      </c>
      <c r="O849" s="73" t="s">
        <v>3422</v>
      </c>
      <c r="P849" s="38">
        <v>45504</v>
      </c>
      <c r="Q849" s="49">
        <v>70000</v>
      </c>
      <c r="R849" s="402">
        <f t="shared" si="156"/>
        <v>77000</v>
      </c>
      <c r="S849" s="402"/>
      <c r="U849" s="4">
        <v>12</v>
      </c>
      <c r="V849" s="4"/>
      <c r="W849" s="27" t="s">
        <v>3729</v>
      </c>
      <c r="X849" s="346" t="s">
        <v>3423</v>
      </c>
    </row>
    <row r="850" spans="1:24" ht="69.95" hidden="1" customHeight="1" x14ac:dyDescent="0.25">
      <c r="A850" s="41">
        <v>848</v>
      </c>
      <c r="B850" s="258"/>
      <c r="C850" s="258" t="s">
        <v>3432</v>
      </c>
      <c r="D850" s="259" t="s">
        <v>2688</v>
      </c>
      <c r="E850" s="408" t="str">
        <f t="shared" ref="E850:G850" si="194">E801</f>
        <v>TEVA ITALIA SRL</v>
      </c>
      <c r="F850" s="35" t="str">
        <f t="shared" si="194"/>
        <v>11654150157</v>
      </c>
      <c r="G850" s="407" t="str">
        <f t="shared" si="194"/>
        <v>tevaitalia@pec.tevacert.it</v>
      </c>
      <c r="H850" s="7" t="s">
        <v>3424</v>
      </c>
      <c r="I850" s="7" t="s">
        <v>560</v>
      </c>
      <c r="J850" s="44">
        <v>27.498100000000001</v>
      </c>
      <c r="K850" s="65">
        <v>652529.92000000004</v>
      </c>
      <c r="L850" s="130">
        <f t="shared" si="173"/>
        <v>27.498100000000001</v>
      </c>
      <c r="M850" s="130"/>
      <c r="N850" s="73" t="s">
        <v>2419</v>
      </c>
      <c r="O850" s="73" t="s">
        <v>3425</v>
      </c>
      <c r="P850" s="38">
        <v>45291</v>
      </c>
      <c r="Q850" s="39">
        <v>652529.92000000004</v>
      </c>
      <c r="R850" s="402">
        <f t="shared" si="156"/>
        <v>717782.91200000001</v>
      </c>
      <c r="S850" s="402"/>
      <c r="T850" s="412" t="s">
        <v>3452</v>
      </c>
      <c r="U850" s="4">
        <v>12</v>
      </c>
      <c r="V850" s="4"/>
      <c r="W850" s="27" t="s">
        <v>3729</v>
      </c>
      <c r="X850" s="27"/>
    </row>
    <row r="851" spans="1:24" ht="69.95" hidden="1" customHeight="1" x14ac:dyDescent="0.25">
      <c r="A851" s="41">
        <v>849</v>
      </c>
      <c r="B851" s="258"/>
      <c r="C851" s="258" t="s">
        <v>3426</v>
      </c>
      <c r="D851" s="259" t="s">
        <v>3427</v>
      </c>
      <c r="E851" s="41" t="s">
        <v>26</v>
      </c>
      <c r="F851" s="42" t="s">
        <v>85</v>
      </c>
      <c r="G851" s="442" t="s">
        <v>111</v>
      </c>
      <c r="H851" s="7">
        <v>4000</v>
      </c>
      <c r="I851" s="7" t="s">
        <v>560</v>
      </c>
      <c r="J851" s="44">
        <v>0.55000000000000004</v>
      </c>
      <c r="K851" s="65">
        <f t="shared" si="174"/>
        <v>2200</v>
      </c>
      <c r="L851" s="130">
        <f t="shared" si="173"/>
        <v>0.55000000000000004</v>
      </c>
      <c r="M851" s="130"/>
      <c r="N851" s="73" t="s">
        <v>2419</v>
      </c>
      <c r="O851" s="73" t="s">
        <v>3428</v>
      </c>
      <c r="P851" s="38">
        <v>45412</v>
      </c>
      <c r="Q851" s="39">
        <v>2200</v>
      </c>
      <c r="R851" s="402">
        <f t="shared" si="156"/>
        <v>2420</v>
      </c>
      <c r="S851" s="402"/>
      <c r="T851" s="402"/>
      <c r="U851" s="4">
        <v>12</v>
      </c>
      <c r="V851" s="4"/>
      <c r="W851" s="27" t="s">
        <v>3729</v>
      </c>
      <c r="X851" s="27"/>
    </row>
    <row r="852" spans="1:24" ht="69.95" hidden="1" customHeight="1" x14ac:dyDescent="0.25">
      <c r="A852" s="41">
        <v>850</v>
      </c>
      <c r="B852" s="258"/>
      <c r="C852" s="258" t="s">
        <v>3429</v>
      </c>
      <c r="D852" s="259" t="s">
        <v>1487</v>
      </c>
      <c r="E852" s="408" t="s">
        <v>725</v>
      </c>
      <c r="F852" s="35" t="s">
        <v>397</v>
      </c>
      <c r="G852" s="407" t="s">
        <v>772</v>
      </c>
      <c r="H852" s="7">
        <v>634</v>
      </c>
      <c r="I852" s="7" t="s">
        <v>560</v>
      </c>
      <c r="J852" s="44">
        <v>62.89</v>
      </c>
      <c r="K852" s="65">
        <f t="shared" si="174"/>
        <v>39872.26</v>
      </c>
      <c r="L852" s="130">
        <f t="shared" si="173"/>
        <v>62.89</v>
      </c>
      <c r="M852" s="130"/>
      <c r="N852" s="73" t="s">
        <v>2419</v>
      </c>
      <c r="O852" s="73" t="s">
        <v>3430</v>
      </c>
      <c r="P852" s="38">
        <v>45412</v>
      </c>
      <c r="Q852" s="39">
        <v>39872.26</v>
      </c>
      <c r="R852" s="402">
        <f t="shared" si="156"/>
        <v>43859.486000000004</v>
      </c>
      <c r="S852" s="402"/>
      <c r="T852" s="402"/>
      <c r="U852" s="4">
        <v>12</v>
      </c>
      <c r="V852" s="4"/>
      <c r="W852" s="27" t="s">
        <v>3729</v>
      </c>
      <c r="X852" s="27"/>
    </row>
    <row r="853" spans="1:24" ht="69.95" hidden="1" customHeight="1" x14ac:dyDescent="0.25">
      <c r="A853" s="41">
        <v>851</v>
      </c>
      <c r="B853" s="258"/>
      <c r="C853" s="258" t="s">
        <v>3431</v>
      </c>
      <c r="D853" s="259" t="s">
        <v>3433</v>
      </c>
      <c r="E853" s="408" t="str">
        <f t="shared" ref="E853:G853" si="195">E804</f>
        <v>GLAXO SMITHKLINE SPA</v>
      </c>
      <c r="F853" s="35" t="str">
        <f t="shared" si="195"/>
        <v>00212840235</v>
      </c>
      <c r="G853" s="407" t="str">
        <f t="shared" si="195"/>
        <v>gsk@gsk.legalmail.it</v>
      </c>
      <c r="H853" s="7" t="s">
        <v>3434</v>
      </c>
      <c r="I853" s="7" t="s">
        <v>560</v>
      </c>
      <c r="J853" s="44" t="s">
        <v>3435</v>
      </c>
      <c r="K853" s="65">
        <v>212970.68</v>
      </c>
      <c r="L853" s="130" t="str">
        <f t="shared" si="173"/>
        <v>24,01925
16,01283</v>
      </c>
      <c r="M853" s="130"/>
      <c r="N853" s="73" t="s">
        <v>2419</v>
      </c>
      <c r="O853" s="73" t="s">
        <v>3436</v>
      </c>
      <c r="P853" s="38">
        <v>45412</v>
      </c>
      <c r="Q853" s="39">
        <v>212970.68</v>
      </c>
      <c r="R853" s="402">
        <f t="shared" ref="R853:R873" si="196">(Q853*0.1)+Q853</f>
        <v>234267.74799999999</v>
      </c>
      <c r="S853" s="402"/>
      <c r="T853" s="412" t="s">
        <v>3223</v>
      </c>
      <c r="U853" s="4">
        <v>12</v>
      </c>
      <c r="V853" s="4"/>
      <c r="W853" s="27" t="s">
        <v>3729</v>
      </c>
      <c r="X853" s="27"/>
    </row>
    <row r="854" spans="1:24" ht="69.95" hidden="1" customHeight="1" x14ac:dyDescent="0.25">
      <c r="A854" s="41">
        <v>852</v>
      </c>
      <c r="B854" s="258"/>
      <c r="C854" s="258" t="s">
        <v>3437</v>
      </c>
      <c r="D854" s="259" t="s">
        <v>3438</v>
      </c>
      <c r="E854" s="400" t="s">
        <v>3439</v>
      </c>
      <c r="F854" s="35" t="s">
        <v>3440</v>
      </c>
      <c r="G854" s="413" t="s">
        <v>3441</v>
      </c>
      <c r="H854" s="7">
        <v>350</v>
      </c>
      <c r="I854" s="7" t="s">
        <v>560</v>
      </c>
      <c r="J854" s="44">
        <v>27.707000000000001</v>
      </c>
      <c r="K854" s="65">
        <f t="shared" si="174"/>
        <v>9697.4500000000007</v>
      </c>
      <c r="L854" s="130">
        <f t="shared" si="173"/>
        <v>27.707000000000001</v>
      </c>
      <c r="M854" s="130"/>
      <c r="N854" s="73" t="s">
        <v>2419</v>
      </c>
      <c r="O854" s="73" t="s">
        <v>3442</v>
      </c>
      <c r="P854" s="38">
        <v>45412</v>
      </c>
      <c r="Q854" s="39">
        <f>K854</f>
        <v>9697.4500000000007</v>
      </c>
      <c r="R854" s="402">
        <f t="shared" si="196"/>
        <v>10667.195000000002</v>
      </c>
      <c r="S854" s="402"/>
      <c r="T854" s="402"/>
      <c r="U854" s="4">
        <v>12</v>
      </c>
      <c r="V854" s="4"/>
      <c r="W854" s="27" t="s">
        <v>3729</v>
      </c>
      <c r="X854" s="27"/>
    </row>
    <row r="855" spans="1:24" ht="69.95" hidden="1" customHeight="1" x14ac:dyDescent="0.25">
      <c r="A855" s="41">
        <v>853</v>
      </c>
      <c r="B855" s="258"/>
      <c r="C855" s="258" t="s">
        <v>3443</v>
      </c>
      <c r="D855" s="259" t="s">
        <v>2245</v>
      </c>
      <c r="E855" s="410" t="s">
        <v>1483</v>
      </c>
      <c r="F855" s="411" t="s">
        <v>1522</v>
      </c>
      <c r="G855" s="414" t="s">
        <v>3739</v>
      </c>
      <c r="H855" s="7">
        <v>3500</v>
      </c>
      <c r="I855" s="7" t="s">
        <v>560</v>
      </c>
      <c r="J855" s="44">
        <v>4.2</v>
      </c>
      <c r="K855" s="65">
        <f t="shared" si="174"/>
        <v>14700</v>
      </c>
      <c r="L855" s="130">
        <f t="shared" si="173"/>
        <v>4.2</v>
      </c>
      <c r="M855" s="130"/>
      <c r="N855" s="73" t="s">
        <v>2419</v>
      </c>
      <c r="O855" s="73" t="s">
        <v>3444</v>
      </c>
      <c r="P855" s="38">
        <v>45046</v>
      </c>
      <c r="Q855" s="39">
        <f>K855</f>
        <v>14700</v>
      </c>
      <c r="R855" s="412">
        <f t="shared" ref="R855:R856" si="197">(Q855*0.1)+Q855</f>
        <v>16170</v>
      </c>
      <c r="S855" s="402"/>
      <c r="T855" s="402"/>
      <c r="U855" s="4">
        <v>12</v>
      </c>
      <c r="V855" s="4"/>
      <c r="W855" s="27" t="s">
        <v>3729</v>
      </c>
      <c r="X855" s="27"/>
    </row>
    <row r="856" spans="1:24" ht="69.95" hidden="1" customHeight="1" x14ac:dyDescent="0.25">
      <c r="A856" s="41">
        <v>854</v>
      </c>
      <c r="B856" s="258"/>
      <c r="C856" s="258" t="s">
        <v>3445</v>
      </c>
      <c r="D856" s="259" t="s">
        <v>2879</v>
      </c>
      <c r="E856" s="410" t="s">
        <v>1710</v>
      </c>
      <c r="F856" s="411" t="s">
        <v>1711</v>
      </c>
      <c r="G856" s="414" t="s">
        <v>1712</v>
      </c>
      <c r="H856" s="7">
        <v>4000</v>
      </c>
      <c r="I856" s="7" t="s">
        <v>560</v>
      </c>
      <c r="J856" s="44">
        <v>2.7</v>
      </c>
      <c r="K856" s="65">
        <f t="shared" si="174"/>
        <v>10800</v>
      </c>
      <c r="L856" s="130">
        <f t="shared" si="173"/>
        <v>2.7</v>
      </c>
      <c r="M856" s="130"/>
      <c r="N856" s="73" t="s">
        <v>1040</v>
      </c>
      <c r="O856" s="73" t="s">
        <v>3446</v>
      </c>
      <c r="P856" s="38">
        <v>45412</v>
      </c>
      <c r="Q856" s="39">
        <v>10800</v>
      </c>
      <c r="R856" s="412">
        <f t="shared" si="197"/>
        <v>11880</v>
      </c>
      <c r="S856" s="402"/>
      <c r="T856" s="402" t="s">
        <v>3447</v>
      </c>
      <c r="U856" s="4">
        <v>12</v>
      </c>
      <c r="V856" s="4"/>
      <c r="W856" s="27" t="s">
        <v>3729</v>
      </c>
      <c r="X856" s="27"/>
    </row>
    <row r="857" spans="1:24" ht="69.95" hidden="1" customHeight="1" x14ac:dyDescent="0.25">
      <c r="A857" s="41">
        <v>855</v>
      </c>
      <c r="B857" s="258"/>
      <c r="C857" s="258" t="s">
        <v>3448</v>
      </c>
      <c r="D857" s="259" t="s">
        <v>3449</v>
      </c>
      <c r="E857" s="410" t="s">
        <v>2238</v>
      </c>
      <c r="F857" s="411" t="s">
        <v>2239</v>
      </c>
      <c r="G857" s="414" t="s">
        <v>2240</v>
      </c>
      <c r="H857" s="7">
        <v>1000</v>
      </c>
      <c r="I857" s="7" t="s">
        <v>560</v>
      </c>
      <c r="J857" s="44">
        <v>0.8</v>
      </c>
      <c r="K857" s="65">
        <f t="shared" si="174"/>
        <v>800</v>
      </c>
      <c r="L857" s="130">
        <f t="shared" si="173"/>
        <v>0.8</v>
      </c>
      <c r="M857" s="130"/>
      <c r="N857" s="73" t="s">
        <v>1040</v>
      </c>
      <c r="O857" s="73" t="s">
        <v>3450</v>
      </c>
      <c r="P857" s="38">
        <v>45199</v>
      </c>
      <c r="Q857" s="39">
        <f>K857</f>
        <v>800</v>
      </c>
      <c r="R857" s="412">
        <f t="shared" ref="R857" si="198">(Q857*0.1)+Q857</f>
        <v>880</v>
      </c>
      <c r="S857" s="402"/>
      <c r="T857" s="402" t="s">
        <v>3451</v>
      </c>
      <c r="U857" s="4">
        <v>5</v>
      </c>
      <c r="V857" s="4"/>
      <c r="W857" s="27" t="s">
        <v>3729</v>
      </c>
      <c r="X857" s="27"/>
    </row>
    <row r="858" spans="1:24" ht="69.95" customHeight="1" x14ac:dyDescent="0.25">
      <c r="A858" s="41">
        <v>856</v>
      </c>
      <c r="B858" s="258" t="s">
        <v>3496</v>
      </c>
      <c r="C858" s="257" t="s">
        <v>2405</v>
      </c>
      <c r="D858" s="259" t="s">
        <v>2406</v>
      </c>
      <c r="E858" s="71" t="s">
        <v>284</v>
      </c>
      <c r="F858" s="480" t="s">
        <v>285</v>
      </c>
      <c r="G858" s="416" t="s">
        <v>286</v>
      </c>
      <c r="H858" s="7" t="s">
        <v>3464</v>
      </c>
      <c r="I858" s="7" t="s">
        <v>560</v>
      </c>
      <c r="J858" s="44" t="s">
        <v>2408</v>
      </c>
      <c r="K858" s="65">
        <v>120</v>
      </c>
      <c r="L858" s="130" t="str">
        <f t="shared" si="173"/>
        <v>€ 0,99833
€ 30,00</v>
      </c>
      <c r="M858" s="130"/>
      <c r="N858" s="73" t="s">
        <v>3455</v>
      </c>
      <c r="O858" s="369" t="s">
        <v>3456</v>
      </c>
      <c r="P858" s="481">
        <v>45443</v>
      </c>
      <c r="Q858" s="482">
        <f>K858</f>
        <v>120</v>
      </c>
      <c r="R858" s="402">
        <f t="shared" si="196"/>
        <v>132</v>
      </c>
      <c r="S858" s="402"/>
      <c r="T858" s="402"/>
      <c r="U858" s="4">
        <v>12</v>
      </c>
      <c r="V858" s="4"/>
      <c r="W858" s="483" t="s">
        <v>3763</v>
      </c>
      <c r="X858" s="27"/>
    </row>
    <row r="859" spans="1:24" ht="69.95" customHeight="1" x14ac:dyDescent="0.25">
      <c r="A859" s="41">
        <v>857</v>
      </c>
      <c r="B859" s="258" t="s">
        <v>3496</v>
      </c>
      <c r="C859" s="257" t="s">
        <v>3458</v>
      </c>
      <c r="D859" s="259" t="s">
        <v>3457</v>
      </c>
      <c r="E859" s="71" t="s">
        <v>1180</v>
      </c>
      <c r="F859" s="484" t="s">
        <v>1240</v>
      </c>
      <c r="G859" s="306" t="s">
        <v>1241</v>
      </c>
      <c r="H859" s="7">
        <v>800</v>
      </c>
      <c r="I859" s="7" t="s">
        <v>560</v>
      </c>
      <c r="J859" s="44" t="s">
        <v>3459</v>
      </c>
      <c r="K859" s="65">
        <v>6000</v>
      </c>
      <c r="L859" s="130" t="str">
        <f t="shared" si="173"/>
        <v>1,5
13,00</v>
      </c>
      <c r="M859" s="130"/>
      <c r="N859" s="73" t="s">
        <v>2419</v>
      </c>
      <c r="O859" s="369" t="s">
        <v>3460</v>
      </c>
      <c r="P859" s="481">
        <v>45412</v>
      </c>
      <c r="Q859" s="482">
        <f>K859</f>
        <v>6000</v>
      </c>
      <c r="R859" s="402">
        <f t="shared" si="196"/>
        <v>6600</v>
      </c>
      <c r="S859" s="402"/>
      <c r="T859" s="402"/>
      <c r="U859" s="4">
        <v>12</v>
      </c>
      <c r="V859" s="4"/>
      <c r="W859" s="483" t="s">
        <v>3763</v>
      </c>
      <c r="X859" s="27"/>
    </row>
    <row r="860" spans="1:24" ht="69.95" customHeight="1" x14ac:dyDescent="0.25">
      <c r="A860" s="41">
        <v>858</v>
      </c>
      <c r="B860" s="258" t="s">
        <v>3496</v>
      </c>
      <c r="C860" s="257" t="s">
        <v>3461</v>
      </c>
      <c r="D860" s="259" t="s">
        <v>3462</v>
      </c>
      <c r="E860" s="71" t="s">
        <v>394</v>
      </c>
      <c r="F860" s="480" t="s">
        <v>395</v>
      </c>
      <c r="G860" s="418" t="s">
        <v>396</v>
      </c>
      <c r="H860" s="7">
        <v>150</v>
      </c>
      <c r="I860" s="7" t="s">
        <v>560</v>
      </c>
      <c r="J860" s="44">
        <v>27.98</v>
      </c>
      <c r="K860" s="65">
        <f t="shared" si="174"/>
        <v>4197</v>
      </c>
      <c r="L860" s="130">
        <f t="shared" si="173"/>
        <v>27.98</v>
      </c>
      <c r="M860" s="130"/>
      <c r="N860" s="73" t="s">
        <v>2419</v>
      </c>
      <c r="O860" s="369" t="s">
        <v>3463</v>
      </c>
      <c r="P860" s="481">
        <v>45046</v>
      </c>
      <c r="Q860" s="482">
        <f>K860</f>
        <v>4197</v>
      </c>
      <c r="R860" s="402">
        <f t="shared" si="196"/>
        <v>4616.7</v>
      </c>
      <c r="S860" s="402"/>
      <c r="T860" s="402"/>
      <c r="U860" s="4">
        <v>12</v>
      </c>
      <c r="V860" s="4"/>
      <c r="W860" s="483" t="s">
        <v>3763</v>
      </c>
      <c r="X860" s="27"/>
    </row>
    <row r="861" spans="1:24" ht="69.95" customHeight="1" x14ac:dyDescent="0.25">
      <c r="A861" s="41">
        <v>859</v>
      </c>
      <c r="B861" s="258" t="s">
        <v>3496</v>
      </c>
      <c r="C861" s="257" t="s">
        <v>3465</v>
      </c>
      <c r="D861" s="259" t="s">
        <v>3466</v>
      </c>
      <c r="E861" s="485" t="s">
        <v>132</v>
      </c>
      <c r="F861" s="486" t="s">
        <v>133</v>
      </c>
      <c r="G861" s="418" t="s">
        <v>134</v>
      </c>
      <c r="H861" s="7" t="s">
        <v>3467</v>
      </c>
      <c r="I861" s="7" t="s">
        <v>560</v>
      </c>
      <c r="J861" s="44" t="s">
        <v>3468</v>
      </c>
      <c r="K861" s="65">
        <v>13890</v>
      </c>
      <c r="L861" s="130" t="str">
        <f t="shared" si="173"/>
        <v>€ 2,77
€ 1,99</v>
      </c>
      <c r="M861" s="130"/>
      <c r="N861" s="73" t="s">
        <v>2419</v>
      </c>
      <c r="O861" s="369" t="s">
        <v>3469</v>
      </c>
      <c r="P861" s="481">
        <v>45443</v>
      </c>
      <c r="Q861" s="482">
        <f>K861</f>
        <v>13890</v>
      </c>
      <c r="R861" s="402">
        <f>(Q861*0.1)+Q861</f>
        <v>15279</v>
      </c>
      <c r="S861" s="402"/>
      <c r="T861" s="402"/>
      <c r="U861" s="4">
        <v>12</v>
      </c>
      <c r="V861" s="4"/>
      <c r="W861" s="483" t="s">
        <v>3763</v>
      </c>
      <c r="X861" s="27"/>
    </row>
    <row r="862" spans="1:24" ht="69.95" customHeight="1" x14ac:dyDescent="0.25">
      <c r="A862" s="41">
        <v>860</v>
      </c>
      <c r="B862" s="258" t="s">
        <v>3496</v>
      </c>
      <c r="C862" s="257" t="s">
        <v>3470</v>
      </c>
      <c r="D862" s="259" t="s">
        <v>2819</v>
      </c>
      <c r="E862" s="71" t="s">
        <v>341</v>
      </c>
      <c r="F862" s="486" t="s">
        <v>343</v>
      </c>
      <c r="G862" s="418" t="s">
        <v>342</v>
      </c>
      <c r="H862" s="7">
        <v>120</v>
      </c>
      <c r="I862" s="7" t="s">
        <v>560</v>
      </c>
      <c r="J862" s="44">
        <v>172.45282</v>
      </c>
      <c r="K862" s="65">
        <v>19206.939999999999</v>
      </c>
      <c r="L862" s="130">
        <f t="shared" si="173"/>
        <v>172.45282</v>
      </c>
      <c r="M862" s="130"/>
      <c r="N862" s="73" t="s">
        <v>2419</v>
      </c>
      <c r="O862" s="369" t="s">
        <v>3471</v>
      </c>
      <c r="P862" s="481">
        <v>45260</v>
      </c>
      <c r="Q862" s="482">
        <f t="shared" ref="Q862" si="199">K862</f>
        <v>19206.939999999999</v>
      </c>
      <c r="R862" s="402">
        <f t="shared" si="196"/>
        <v>21127.633999999998</v>
      </c>
      <c r="S862" s="402"/>
      <c r="T862" s="402" t="s">
        <v>3472</v>
      </c>
      <c r="U862" s="4">
        <v>6</v>
      </c>
      <c r="V862" s="4"/>
      <c r="W862" s="483" t="s">
        <v>3763</v>
      </c>
      <c r="X862" s="27"/>
    </row>
    <row r="863" spans="1:24" ht="69.95" customHeight="1" x14ac:dyDescent="0.25">
      <c r="A863" s="41">
        <v>861</v>
      </c>
      <c r="B863" s="258" t="s">
        <v>3496</v>
      </c>
      <c r="C863" s="257" t="s">
        <v>3473</v>
      </c>
      <c r="D863" s="259" t="s">
        <v>2406</v>
      </c>
      <c r="E863" s="71" t="str">
        <f t="shared" ref="E863:G865" si="200">E789</f>
        <v>UNIPHARMA SA</v>
      </c>
      <c r="F863" s="486" t="str">
        <f t="shared" si="200"/>
        <v>CHE106883221</v>
      </c>
      <c r="G863" s="418" t="str">
        <f t="shared" si="200"/>
        <v>unipharma@pec.unipharmapec.it</v>
      </c>
      <c r="H863" s="7">
        <v>1500</v>
      </c>
      <c r="I863" s="7" t="s">
        <v>560</v>
      </c>
      <c r="J863" s="44">
        <v>0.52181999999999995</v>
      </c>
      <c r="K863" s="65">
        <f t="shared" si="174"/>
        <v>782.7299999999999</v>
      </c>
      <c r="L863" s="130">
        <f t="shared" si="173"/>
        <v>0.52181999999999995</v>
      </c>
      <c r="M863" s="130"/>
      <c r="N863" s="73" t="s">
        <v>2419</v>
      </c>
      <c r="O863" s="369" t="s">
        <v>3474</v>
      </c>
      <c r="P863" s="481">
        <v>45077</v>
      </c>
      <c r="Q863" s="482">
        <v>2450</v>
      </c>
      <c r="R863" s="402">
        <f t="shared" si="196"/>
        <v>2695</v>
      </c>
      <c r="S863" s="402"/>
      <c r="T863" s="402"/>
      <c r="U863" s="4">
        <v>12</v>
      </c>
      <c r="V863" s="4"/>
      <c r="W863" s="483" t="s">
        <v>3763</v>
      </c>
      <c r="X863" s="27"/>
    </row>
    <row r="864" spans="1:24" ht="69.95" customHeight="1" x14ac:dyDescent="0.25">
      <c r="A864" s="41">
        <v>862</v>
      </c>
      <c r="B864" s="258" t="s">
        <v>3496</v>
      </c>
      <c r="C864" s="257" t="s">
        <v>3475</v>
      </c>
      <c r="D864" s="259" t="s">
        <v>1388</v>
      </c>
      <c r="E864" s="71" t="s">
        <v>3476</v>
      </c>
      <c r="F864" s="486" t="s">
        <v>3477</v>
      </c>
      <c r="G864" s="417" t="s">
        <v>3478</v>
      </c>
      <c r="H864" s="7">
        <v>2000</v>
      </c>
      <c r="I864" s="7" t="s">
        <v>560</v>
      </c>
      <c r="J864" s="44">
        <v>0.54545999999999994</v>
      </c>
      <c r="K864" s="65">
        <f t="shared" si="174"/>
        <v>1090.9199999999998</v>
      </c>
      <c r="L864" s="130">
        <f t="shared" si="173"/>
        <v>0.54545999999999994</v>
      </c>
      <c r="M864" s="130"/>
      <c r="N864" s="73" t="s">
        <v>2419</v>
      </c>
      <c r="O864" s="369" t="s">
        <v>3479</v>
      </c>
      <c r="P864" s="481">
        <v>45443</v>
      </c>
      <c r="Q864" s="482">
        <v>2450</v>
      </c>
      <c r="R864" s="402">
        <f t="shared" si="196"/>
        <v>2695</v>
      </c>
      <c r="S864" s="402"/>
      <c r="T864" s="402"/>
      <c r="U864" s="4">
        <v>12</v>
      </c>
      <c r="V864" s="4"/>
      <c r="W864" s="483" t="s">
        <v>3763</v>
      </c>
      <c r="X864" s="27"/>
    </row>
    <row r="865" spans="1:24" ht="69.95" customHeight="1" x14ac:dyDescent="0.25">
      <c r="A865" s="41">
        <v>863</v>
      </c>
      <c r="B865" s="258" t="s">
        <v>3496</v>
      </c>
      <c r="C865" s="257" t="s">
        <v>2385</v>
      </c>
      <c r="D865" s="259" t="s">
        <v>3480</v>
      </c>
      <c r="E865" s="71" t="str">
        <f t="shared" si="200"/>
        <v>ETHYPHARM ITALY SRL</v>
      </c>
      <c r="F865" s="486" t="str">
        <f t="shared" si="200"/>
        <v>08056040960</v>
      </c>
      <c r="G865" s="420" t="str">
        <f t="shared" si="200"/>
        <v>edra_spa@pec.it</v>
      </c>
      <c r="H865" s="7">
        <v>30000</v>
      </c>
      <c r="I865" s="7" t="s">
        <v>560</v>
      </c>
      <c r="J865" s="44">
        <v>0.53380000000000005</v>
      </c>
      <c r="K865" s="65">
        <f t="shared" si="174"/>
        <v>16014.000000000002</v>
      </c>
      <c r="L865" s="130">
        <f t="shared" si="173"/>
        <v>0.53380000000000005</v>
      </c>
      <c r="M865" s="130"/>
      <c r="N865" s="73" t="s">
        <v>2419</v>
      </c>
      <c r="O865" s="369" t="s">
        <v>3481</v>
      </c>
      <c r="P865" s="481">
        <v>45056</v>
      </c>
      <c r="Q865" s="482">
        <f>K865</f>
        <v>16014.000000000002</v>
      </c>
      <c r="R865" s="402">
        <f t="shared" si="196"/>
        <v>17615.400000000001</v>
      </c>
      <c r="S865" s="402"/>
      <c r="T865" s="402"/>
      <c r="U865" s="4"/>
      <c r="V865" s="4"/>
      <c r="W865" s="483" t="s">
        <v>3763</v>
      </c>
      <c r="X865" s="27"/>
    </row>
    <row r="866" spans="1:24" ht="69.95" customHeight="1" x14ac:dyDescent="0.25">
      <c r="A866" s="41">
        <v>864</v>
      </c>
      <c r="B866" s="258" t="s">
        <v>3496</v>
      </c>
      <c r="C866" s="257" t="s">
        <v>3482</v>
      </c>
      <c r="D866" s="259" t="s">
        <v>2150</v>
      </c>
      <c r="E866" s="71" t="s">
        <v>3329</v>
      </c>
      <c r="F866" s="486" t="s">
        <v>3330</v>
      </c>
      <c r="G866" s="419" t="s">
        <v>3331</v>
      </c>
      <c r="H866" s="7" t="s">
        <v>3483</v>
      </c>
      <c r="I866" s="7" t="s">
        <v>560</v>
      </c>
      <c r="J866" s="44" t="s">
        <v>3484</v>
      </c>
      <c r="K866" s="65">
        <v>9201.7999999999993</v>
      </c>
      <c r="L866" s="130" t="str">
        <f t="shared" si="173"/>
        <v>€ 0,21547
€ 0,39608</v>
      </c>
      <c r="M866" s="130"/>
      <c r="N866" s="73" t="s">
        <v>3487</v>
      </c>
      <c r="O866" s="369" t="s">
        <v>3485</v>
      </c>
      <c r="P866" s="481">
        <v>45322</v>
      </c>
      <c r="Q866" s="482">
        <f>K866</f>
        <v>9201.7999999999993</v>
      </c>
      <c r="R866" s="402">
        <f t="shared" si="196"/>
        <v>10121.98</v>
      </c>
      <c r="S866" s="402"/>
      <c r="T866" s="402" t="s">
        <v>3486</v>
      </c>
      <c r="U866" s="4">
        <v>8</v>
      </c>
      <c r="V866" s="4"/>
      <c r="W866" s="483" t="s">
        <v>3763</v>
      </c>
      <c r="X866" s="27"/>
    </row>
    <row r="867" spans="1:24" ht="69.95" customHeight="1" x14ac:dyDescent="0.25">
      <c r="A867" s="41">
        <v>865</v>
      </c>
      <c r="B867" s="258" t="s">
        <v>3496</v>
      </c>
      <c r="C867" s="257" t="s">
        <v>3488</v>
      </c>
      <c r="D867" s="259" t="s">
        <v>3489</v>
      </c>
      <c r="E867" s="71" t="s">
        <v>3490</v>
      </c>
      <c r="F867" s="486" t="s">
        <v>3491</v>
      </c>
      <c r="G867" s="426" t="s">
        <v>3502</v>
      </c>
      <c r="H867" s="7" t="s">
        <v>3492</v>
      </c>
      <c r="I867" s="7" t="s">
        <v>560</v>
      </c>
      <c r="J867" s="44" t="s">
        <v>3493</v>
      </c>
      <c r="K867" s="65">
        <v>2395.52</v>
      </c>
      <c r="L867" s="130" t="str">
        <f t="shared" si="173"/>
        <v>€ 0,70451
€ 0,35208</v>
      </c>
      <c r="M867" s="130"/>
      <c r="N867" s="73" t="s">
        <v>2419</v>
      </c>
      <c r="O867" s="369" t="s">
        <v>3494</v>
      </c>
      <c r="P867" s="481">
        <v>45443</v>
      </c>
      <c r="Q867" s="482">
        <f>K867</f>
        <v>2395.52</v>
      </c>
      <c r="R867" s="402">
        <f t="shared" si="196"/>
        <v>2635.0720000000001</v>
      </c>
      <c r="S867" s="402"/>
      <c r="T867" s="402"/>
      <c r="U867" s="4">
        <v>12</v>
      </c>
      <c r="V867" s="4"/>
      <c r="W867" s="483" t="s">
        <v>3763</v>
      </c>
      <c r="X867" s="27"/>
    </row>
    <row r="868" spans="1:24" ht="69.95" customHeight="1" x14ac:dyDescent="0.25">
      <c r="A868" s="41">
        <v>866</v>
      </c>
      <c r="B868" s="258" t="s">
        <v>3496</v>
      </c>
      <c r="C868" s="258" t="s">
        <v>3497</v>
      </c>
      <c r="D868" s="259" t="s">
        <v>1793</v>
      </c>
      <c r="E868" s="34" t="s">
        <v>2153</v>
      </c>
      <c r="F868" s="35" t="s">
        <v>773</v>
      </c>
      <c r="G868" s="394" t="s">
        <v>3730</v>
      </c>
      <c r="H868" s="7">
        <v>200</v>
      </c>
      <c r="I868" s="7" t="s">
        <v>560</v>
      </c>
      <c r="J868" s="44">
        <v>292.5</v>
      </c>
      <c r="K868" s="65">
        <f t="shared" si="174"/>
        <v>58500</v>
      </c>
      <c r="L868" s="130">
        <f t="shared" si="173"/>
        <v>292.5</v>
      </c>
      <c r="M868" s="130"/>
      <c r="N868" s="73" t="s">
        <v>2419</v>
      </c>
      <c r="O868" s="479" t="s">
        <v>3498</v>
      </c>
      <c r="P868" s="38">
        <v>45443</v>
      </c>
      <c r="Q868" s="39">
        <f>K868</f>
        <v>58500</v>
      </c>
      <c r="R868" s="421">
        <f t="shared" ref="R868:R869" si="201">(Q868*0.1)+Q868</f>
        <v>64350</v>
      </c>
      <c r="S868" s="402"/>
      <c r="T868" s="402"/>
      <c r="U868" s="4">
        <v>12</v>
      </c>
      <c r="V868" s="4" t="s">
        <v>3499</v>
      </c>
      <c r="W868" s="27" t="s">
        <v>3763</v>
      </c>
      <c r="X868" s="27"/>
    </row>
    <row r="869" spans="1:24" ht="69.95" customHeight="1" x14ac:dyDescent="0.25">
      <c r="A869" s="41">
        <v>867</v>
      </c>
      <c r="B869" s="258" t="s">
        <v>3496</v>
      </c>
      <c r="C869" s="257" t="s">
        <v>3503</v>
      </c>
      <c r="D869" s="259" t="s">
        <v>3082</v>
      </c>
      <c r="E869" s="257" t="s">
        <v>26</v>
      </c>
      <c r="F869" s="484" t="s">
        <v>85</v>
      </c>
      <c r="G869" s="442" t="s">
        <v>111</v>
      </c>
      <c r="H869" s="7">
        <v>100</v>
      </c>
      <c r="I869" s="7" t="s">
        <v>560</v>
      </c>
      <c r="J869" s="44">
        <v>8.5</v>
      </c>
      <c r="K869" s="65">
        <f t="shared" si="174"/>
        <v>850</v>
      </c>
      <c r="L869" s="130">
        <f t="shared" si="173"/>
        <v>8.5</v>
      </c>
      <c r="M869" s="130"/>
      <c r="N869" s="73" t="s">
        <v>2419</v>
      </c>
      <c r="O869" s="369" t="s">
        <v>3504</v>
      </c>
      <c r="P869" s="481">
        <v>45473</v>
      </c>
      <c r="Q869" s="482">
        <f>K869</f>
        <v>850</v>
      </c>
      <c r="R869" s="427">
        <f t="shared" si="201"/>
        <v>935</v>
      </c>
      <c r="S869" s="402"/>
      <c r="T869" s="402"/>
      <c r="U869" s="4">
        <v>12</v>
      </c>
      <c r="V869" s="4"/>
      <c r="W869" s="483" t="s">
        <v>3763</v>
      </c>
      <c r="X869" s="27"/>
    </row>
    <row r="870" spans="1:24" ht="69.95" hidden="1" customHeight="1" x14ac:dyDescent="0.25">
      <c r="A870" s="41">
        <v>868</v>
      </c>
      <c r="B870" s="258" t="s">
        <v>3506</v>
      </c>
      <c r="C870" s="258" t="s">
        <v>3507</v>
      </c>
      <c r="D870" s="259" t="s">
        <v>3508</v>
      </c>
      <c r="E870" s="34" t="s">
        <v>2186</v>
      </c>
      <c r="F870" s="30" t="s">
        <v>2187</v>
      </c>
      <c r="G870" s="431" t="s">
        <v>2188</v>
      </c>
      <c r="H870" s="7">
        <v>700</v>
      </c>
      <c r="I870" s="7" t="s">
        <v>560</v>
      </c>
      <c r="J870" s="44">
        <v>6.5000000000000002E-2</v>
      </c>
      <c r="K870" s="65">
        <f t="shared" si="174"/>
        <v>45.5</v>
      </c>
      <c r="L870" s="130">
        <f t="shared" si="173"/>
        <v>6.5000000000000002E-2</v>
      </c>
      <c r="M870" s="130"/>
      <c r="N870" s="73" t="s">
        <v>2419</v>
      </c>
      <c r="O870" s="73" t="s">
        <v>3509</v>
      </c>
      <c r="P870" s="38">
        <v>45260</v>
      </c>
      <c r="Q870" s="39">
        <v>45.5</v>
      </c>
      <c r="R870" s="402">
        <f t="shared" si="196"/>
        <v>50.05</v>
      </c>
      <c r="S870" s="402"/>
      <c r="T870" s="402"/>
      <c r="U870" s="4">
        <v>6</v>
      </c>
      <c r="V870" s="4"/>
      <c r="W870" s="27"/>
      <c r="X870" s="27"/>
    </row>
    <row r="871" spans="1:24" ht="69.95" hidden="1" customHeight="1" x14ac:dyDescent="0.25">
      <c r="A871" s="41">
        <v>869</v>
      </c>
      <c r="B871" s="258" t="s">
        <v>3506</v>
      </c>
      <c r="C871" s="258" t="s">
        <v>3512</v>
      </c>
      <c r="D871" s="259" t="s">
        <v>3513</v>
      </c>
      <c r="E871" s="34" t="s">
        <v>132</v>
      </c>
      <c r="F871" s="35" t="s">
        <v>133</v>
      </c>
      <c r="G871" s="432" t="s">
        <v>134</v>
      </c>
      <c r="H871" s="7">
        <v>310</v>
      </c>
      <c r="I871" s="7" t="s">
        <v>560</v>
      </c>
      <c r="J871" s="44">
        <v>3.6454499999999999</v>
      </c>
      <c r="K871" s="65">
        <f t="shared" si="174"/>
        <v>1130.0895</v>
      </c>
      <c r="L871" s="130">
        <f t="shared" si="173"/>
        <v>3.6454499999999999</v>
      </c>
      <c r="M871" s="130"/>
      <c r="N871" s="73" t="s">
        <v>2419</v>
      </c>
      <c r="O871" s="73" t="s">
        <v>3514</v>
      </c>
      <c r="P871" s="38">
        <v>45434</v>
      </c>
      <c r="Q871" s="39">
        <f>$K$871</f>
        <v>1130.0895</v>
      </c>
      <c r="R871" s="402">
        <f t="shared" si="196"/>
        <v>1243.09845</v>
      </c>
      <c r="S871" s="402"/>
      <c r="T871" s="402"/>
      <c r="U871" s="4">
        <v>12</v>
      </c>
      <c r="V871" s="4"/>
      <c r="W871" s="27"/>
      <c r="X871" s="27"/>
    </row>
    <row r="872" spans="1:24" ht="69.95" hidden="1" customHeight="1" x14ac:dyDescent="0.25">
      <c r="A872" s="41">
        <v>870</v>
      </c>
      <c r="B872" s="258" t="s">
        <v>3506</v>
      </c>
      <c r="C872" s="258" t="s">
        <v>3515</v>
      </c>
      <c r="D872" s="259" t="s">
        <v>3516</v>
      </c>
      <c r="E872" s="428" t="s">
        <v>2712</v>
      </c>
      <c r="F872" s="429" t="s">
        <v>136</v>
      </c>
      <c r="G872" s="432" t="s">
        <v>137</v>
      </c>
      <c r="H872" s="7">
        <v>900</v>
      </c>
      <c r="I872" s="7" t="s">
        <v>560</v>
      </c>
      <c r="J872" s="44">
        <v>8.1266999999999996</v>
      </c>
      <c r="K872" s="65">
        <f t="shared" si="174"/>
        <v>7314.03</v>
      </c>
      <c r="L872" s="130">
        <f t="shared" si="173"/>
        <v>8.1266999999999996</v>
      </c>
      <c r="M872" s="130"/>
      <c r="N872" s="73" t="s">
        <v>2419</v>
      </c>
      <c r="O872" s="73" t="s">
        <v>3517</v>
      </c>
      <c r="P872" s="38">
        <v>45443</v>
      </c>
      <c r="Q872" s="39">
        <f>$K$872</f>
        <v>7314.03</v>
      </c>
      <c r="R872" s="402">
        <f t="shared" si="196"/>
        <v>8045.433</v>
      </c>
      <c r="S872" s="402"/>
      <c r="T872" s="402"/>
      <c r="U872" s="4">
        <v>12</v>
      </c>
      <c r="V872" s="4"/>
      <c r="W872" s="27"/>
      <c r="X872" s="27"/>
    </row>
    <row r="873" spans="1:24" ht="69.95" hidden="1" customHeight="1" x14ac:dyDescent="0.25">
      <c r="A873" s="41">
        <v>871</v>
      </c>
      <c r="B873" s="258" t="s">
        <v>3506</v>
      </c>
      <c r="C873" s="258" t="s">
        <v>3518</v>
      </c>
      <c r="D873" s="259" t="s">
        <v>3276</v>
      </c>
      <c r="E873" s="428" t="s">
        <v>315</v>
      </c>
      <c r="F873" s="429" t="s">
        <v>774</v>
      </c>
      <c r="G873" s="432" t="s">
        <v>351</v>
      </c>
      <c r="H873" s="7">
        <v>720</v>
      </c>
      <c r="I873" s="7" t="s">
        <v>560</v>
      </c>
      <c r="J873" s="44">
        <v>2.3595000000000002</v>
      </c>
      <c r="K873" s="65">
        <f t="shared" si="174"/>
        <v>1698.8400000000001</v>
      </c>
      <c r="L873" s="130">
        <f t="shared" si="173"/>
        <v>2.3595000000000002</v>
      </c>
      <c r="M873" s="130"/>
      <c r="N873" s="73" t="s">
        <v>2419</v>
      </c>
      <c r="O873" s="73" t="s">
        <v>3519</v>
      </c>
      <c r="P873" s="38">
        <v>45260</v>
      </c>
      <c r="Q873" s="39">
        <f>$K$873</f>
        <v>1698.8400000000001</v>
      </c>
      <c r="R873" s="402">
        <f t="shared" si="196"/>
        <v>1868.7240000000002</v>
      </c>
      <c r="S873" s="402"/>
      <c r="T873" s="402"/>
      <c r="U873" s="4">
        <v>12</v>
      </c>
      <c r="V873" s="4"/>
      <c r="W873" s="27"/>
      <c r="X873" s="27"/>
    </row>
    <row r="874" spans="1:24" ht="71.25" hidden="1" customHeight="1" x14ac:dyDescent="0.25">
      <c r="A874" s="41">
        <v>872</v>
      </c>
      <c r="B874" s="258" t="s">
        <v>3506</v>
      </c>
      <c r="C874" s="258" t="s">
        <v>3520</v>
      </c>
      <c r="D874" s="259" t="s">
        <v>3521</v>
      </c>
      <c r="E874" s="428" t="s">
        <v>3522</v>
      </c>
      <c r="F874" s="429" t="s">
        <v>1412</v>
      </c>
      <c r="G874" s="431" t="s">
        <v>1413</v>
      </c>
      <c r="H874" s="7" t="s">
        <v>3523</v>
      </c>
      <c r="I874" s="7" t="s">
        <v>560</v>
      </c>
      <c r="J874" s="44" t="s">
        <v>3524</v>
      </c>
      <c r="K874" s="65">
        <v>204.37</v>
      </c>
      <c r="L874" s="130" t="str">
        <f t="shared" ref="L874:L901" si="202">J874</f>
        <v>€ 1,56809, € 1,97605, € 2,76209, € 3,47001</v>
      </c>
      <c r="M874" s="130"/>
      <c r="N874" s="73" t="s">
        <v>2419</v>
      </c>
      <c r="O874" s="73" t="s">
        <v>3525</v>
      </c>
      <c r="P874" s="38">
        <v>45412</v>
      </c>
      <c r="Q874" s="39">
        <f t="shared" ref="Q874:Q891" si="203">K874</f>
        <v>204.37</v>
      </c>
      <c r="R874" s="430">
        <f t="shared" ref="R874:R901" si="204">(Q874*0.1)+Q874</f>
        <v>224.80700000000002</v>
      </c>
      <c r="S874" s="430"/>
      <c r="T874" s="430"/>
      <c r="U874" s="4">
        <v>12</v>
      </c>
      <c r="V874" s="4"/>
      <c r="W874" s="27"/>
      <c r="X874" s="27"/>
    </row>
    <row r="875" spans="1:24" ht="70.5" hidden="1" customHeight="1" x14ac:dyDescent="0.25">
      <c r="A875" s="41">
        <v>873</v>
      </c>
      <c r="B875" s="258" t="s">
        <v>3506</v>
      </c>
      <c r="C875" s="258" t="s">
        <v>3526</v>
      </c>
      <c r="D875" s="259" t="s">
        <v>1983</v>
      </c>
      <c r="E875" s="34" t="s">
        <v>1984</v>
      </c>
      <c r="F875" s="429" t="s">
        <v>1985</v>
      </c>
      <c r="G875" s="436" t="s">
        <v>3561</v>
      </c>
      <c r="H875" s="7">
        <v>440</v>
      </c>
      <c r="I875" s="7" t="s">
        <v>560</v>
      </c>
      <c r="J875" s="44">
        <v>11.4297</v>
      </c>
      <c r="K875" s="65">
        <f t="shared" ref="K875:K901" si="205">H875*J875</f>
        <v>5029.0680000000002</v>
      </c>
      <c r="L875" s="130">
        <f t="shared" si="202"/>
        <v>11.4297</v>
      </c>
      <c r="M875" s="130"/>
      <c r="N875" s="73" t="s">
        <v>2419</v>
      </c>
      <c r="O875" s="73" t="s">
        <v>3527</v>
      </c>
      <c r="P875" s="38">
        <v>45442</v>
      </c>
      <c r="Q875" s="39">
        <f t="shared" si="203"/>
        <v>5029.0680000000002</v>
      </c>
      <c r="R875" s="430">
        <f t="shared" si="204"/>
        <v>5531.9748</v>
      </c>
      <c r="S875" s="430"/>
      <c r="T875" s="430"/>
      <c r="U875" s="4">
        <v>12</v>
      </c>
      <c r="V875" s="4"/>
      <c r="W875" s="27"/>
      <c r="X875" s="27"/>
    </row>
    <row r="876" spans="1:24" ht="70.5" hidden="1" customHeight="1" x14ac:dyDescent="0.25">
      <c r="A876" s="41">
        <v>874</v>
      </c>
      <c r="B876" s="258" t="s">
        <v>3506</v>
      </c>
      <c r="C876" s="258" t="s">
        <v>3528</v>
      </c>
      <c r="D876" s="259" t="s">
        <v>3170</v>
      </c>
      <c r="E876" s="428" t="str">
        <f t="shared" ref="E876:F876" si="206">E869</f>
        <v>PFIZER S.R.L.</v>
      </c>
      <c r="F876" s="35" t="str">
        <f t="shared" si="206"/>
        <v xml:space="preserve">02774840595 </v>
      </c>
      <c r="G876" s="442" t="s">
        <v>111</v>
      </c>
      <c r="H876" s="7">
        <v>10000</v>
      </c>
      <c r="I876" s="7" t="s">
        <v>560</v>
      </c>
      <c r="J876" s="44">
        <v>2.8000000000000001E-2</v>
      </c>
      <c r="K876" s="65">
        <f t="shared" si="205"/>
        <v>280</v>
      </c>
      <c r="L876" s="130">
        <f t="shared" si="202"/>
        <v>2.8000000000000001E-2</v>
      </c>
      <c r="M876" s="130"/>
      <c r="N876" s="73" t="s">
        <v>2419</v>
      </c>
      <c r="O876" s="73" t="s">
        <v>3529</v>
      </c>
      <c r="P876" s="38" t="s">
        <v>3068</v>
      </c>
      <c r="Q876" s="39">
        <f t="shared" si="203"/>
        <v>280</v>
      </c>
      <c r="R876" s="430">
        <f t="shared" si="204"/>
        <v>308</v>
      </c>
      <c r="S876" s="430"/>
      <c r="T876" s="430"/>
      <c r="U876" s="4">
        <v>12</v>
      </c>
      <c r="V876" s="4"/>
      <c r="W876" s="27"/>
      <c r="X876" s="27"/>
    </row>
    <row r="877" spans="1:24" ht="70.5" hidden="1" customHeight="1" x14ac:dyDescent="0.25">
      <c r="A877" s="41">
        <v>875</v>
      </c>
      <c r="B877" s="258" t="s">
        <v>3506</v>
      </c>
      <c r="C877" s="258" t="s">
        <v>3530</v>
      </c>
      <c r="D877" s="259" t="s">
        <v>3531</v>
      </c>
      <c r="E877" s="428" t="s">
        <v>110</v>
      </c>
      <c r="F877" s="429" t="s">
        <v>1768</v>
      </c>
      <c r="G877" s="442" t="s">
        <v>111</v>
      </c>
      <c r="H877" s="7">
        <v>300</v>
      </c>
      <c r="I877" s="7" t="s">
        <v>560</v>
      </c>
      <c r="J877" s="44">
        <v>6</v>
      </c>
      <c r="K877" s="65">
        <f t="shared" si="205"/>
        <v>1800</v>
      </c>
      <c r="L877" s="130">
        <f t="shared" si="202"/>
        <v>6</v>
      </c>
      <c r="M877" s="130"/>
      <c r="N877" s="73" t="s">
        <v>2419</v>
      </c>
      <c r="O877" s="73" t="s">
        <v>3532</v>
      </c>
      <c r="P877" s="38">
        <v>45412</v>
      </c>
      <c r="Q877" s="39">
        <f t="shared" si="203"/>
        <v>1800</v>
      </c>
      <c r="R877" s="430">
        <f t="shared" si="204"/>
        <v>1980</v>
      </c>
      <c r="S877" s="430"/>
      <c r="T877" s="430"/>
      <c r="U877" s="4">
        <v>12</v>
      </c>
      <c r="V877" s="4"/>
      <c r="W877" s="27"/>
      <c r="X877" s="27"/>
    </row>
    <row r="878" spans="1:24" ht="70.5" customHeight="1" x14ac:dyDescent="0.25">
      <c r="A878" s="41">
        <v>876</v>
      </c>
      <c r="B878" s="258" t="s">
        <v>3506</v>
      </c>
      <c r="C878" s="258" t="s">
        <v>3533</v>
      </c>
      <c r="D878" s="259" t="s">
        <v>1218</v>
      </c>
      <c r="E878" s="428" t="s">
        <v>1244</v>
      </c>
      <c r="F878" s="429" t="s">
        <v>1245</v>
      </c>
      <c r="G878" s="310" t="s">
        <v>1246</v>
      </c>
      <c r="H878" s="7">
        <v>240</v>
      </c>
      <c r="I878" s="7" t="s">
        <v>560</v>
      </c>
      <c r="J878" s="44">
        <v>1423.4</v>
      </c>
      <c r="K878" s="65">
        <v>204969.60000000001</v>
      </c>
      <c r="L878" s="130">
        <f t="shared" si="202"/>
        <v>1423.4</v>
      </c>
      <c r="M878" s="130"/>
      <c r="N878" s="73" t="s">
        <v>2419</v>
      </c>
      <c r="O878" s="479" t="s">
        <v>3534</v>
      </c>
      <c r="P878" s="38"/>
      <c r="Q878" s="39">
        <f t="shared" si="203"/>
        <v>204969.60000000001</v>
      </c>
      <c r="R878" s="430">
        <f t="shared" si="204"/>
        <v>225466.56</v>
      </c>
      <c r="S878" s="430"/>
      <c r="T878" s="430"/>
      <c r="U878" s="4">
        <v>12</v>
      </c>
      <c r="V878" s="4"/>
      <c r="W878" s="27" t="s">
        <v>3763</v>
      </c>
      <c r="X878" s="27"/>
    </row>
    <row r="879" spans="1:24" ht="71.25" customHeight="1" x14ac:dyDescent="0.25">
      <c r="A879" s="41">
        <v>877</v>
      </c>
      <c r="B879" s="258" t="s">
        <v>3506</v>
      </c>
      <c r="C879" s="258" t="s">
        <v>3535</v>
      </c>
      <c r="D879" s="259" t="s">
        <v>1218</v>
      </c>
      <c r="E879" s="428" t="s">
        <v>1244</v>
      </c>
      <c r="F879" s="429" t="s">
        <v>3536</v>
      </c>
      <c r="G879" s="310" t="s">
        <v>1246</v>
      </c>
      <c r="H879" s="7">
        <v>12</v>
      </c>
      <c r="I879" s="7" t="s">
        <v>560</v>
      </c>
      <c r="J879" s="44">
        <v>5693.6</v>
      </c>
      <c r="K879" s="65">
        <f>$K$878</f>
        <v>204969.60000000001</v>
      </c>
      <c r="L879" s="130">
        <f t="shared" si="202"/>
        <v>5693.6</v>
      </c>
      <c r="M879" s="130"/>
      <c r="N879" s="73" t="s">
        <v>2419</v>
      </c>
      <c r="O879" s="479" t="s">
        <v>3537</v>
      </c>
      <c r="P879" s="38"/>
      <c r="Q879" s="39">
        <f t="shared" si="203"/>
        <v>204969.60000000001</v>
      </c>
      <c r="R879" s="430">
        <f t="shared" si="204"/>
        <v>225466.56</v>
      </c>
      <c r="S879" s="430"/>
      <c r="T879" s="430"/>
      <c r="U879" s="4">
        <v>12</v>
      </c>
      <c r="V879" s="4"/>
      <c r="W879" s="27" t="s">
        <v>3763</v>
      </c>
      <c r="X879" s="27"/>
    </row>
    <row r="880" spans="1:24" ht="70.5" customHeight="1" x14ac:dyDescent="0.25">
      <c r="A880" s="41">
        <v>878</v>
      </c>
      <c r="B880" s="258" t="s">
        <v>3506</v>
      </c>
      <c r="C880" s="258" t="s">
        <v>3538</v>
      </c>
      <c r="D880" s="259" t="s">
        <v>3539</v>
      </c>
      <c r="E880" s="428" t="s">
        <v>10</v>
      </c>
      <c r="F880" s="429" t="s">
        <v>76</v>
      </c>
      <c r="G880" s="432" t="s">
        <v>77</v>
      </c>
      <c r="H880" s="7">
        <v>9900</v>
      </c>
      <c r="I880" s="7" t="s">
        <v>560</v>
      </c>
      <c r="J880" s="44">
        <v>10.266</v>
      </c>
      <c r="K880" s="65">
        <f t="shared" si="205"/>
        <v>101633.4</v>
      </c>
      <c r="L880" s="130">
        <f t="shared" si="202"/>
        <v>10.266</v>
      </c>
      <c r="M880" s="130"/>
      <c r="N880" s="73" t="s">
        <v>2419</v>
      </c>
      <c r="O880" s="479" t="s">
        <v>3540</v>
      </c>
      <c r="P880" s="38" t="s">
        <v>3068</v>
      </c>
      <c r="Q880" s="39">
        <f t="shared" si="203"/>
        <v>101633.4</v>
      </c>
      <c r="R880" s="430">
        <f t="shared" si="204"/>
        <v>111796.73999999999</v>
      </c>
      <c r="S880" s="430"/>
      <c r="T880" s="430"/>
      <c r="U880" s="4">
        <v>12</v>
      </c>
      <c r="V880" s="4"/>
      <c r="W880" s="27" t="s">
        <v>3763</v>
      </c>
      <c r="X880" s="27"/>
    </row>
    <row r="881" spans="1:24" ht="70.5" customHeight="1" x14ac:dyDescent="0.25">
      <c r="A881" s="41">
        <v>879</v>
      </c>
      <c r="B881" s="258" t="s">
        <v>3506</v>
      </c>
      <c r="C881" s="257" t="s">
        <v>3541</v>
      </c>
      <c r="D881" s="259" t="s">
        <v>1776</v>
      </c>
      <c r="E881" s="71" t="str">
        <f t="shared" ref="E881:G881" si="207">E873</f>
        <v>ASTRAZENECA SPA</v>
      </c>
      <c r="F881" s="486" t="str">
        <f t="shared" si="207"/>
        <v xml:space="preserve">00735390155 </v>
      </c>
      <c r="G881" s="432" t="str">
        <f t="shared" si="207"/>
        <v>astrazeneca@pec.astrazeneca.it</v>
      </c>
      <c r="H881" s="7">
        <v>300</v>
      </c>
      <c r="I881" s="7" t="s">
        <v>560</v>
      </c>
      <c r="J881" s="44">
        <v>40.698909999999998</v>
      </c>
      <c r="K881" s="65">
        <f t="shared" si="205"/>
        <v>12209.672999999999</v>
      </c>
      <c r="L881" s="130">
        <f t="shared" si="202"/>
        <v>40.698909999999998</v>
      </c>
      <c r="M881" s="130"/>
      <c r="N881" s="73" t="s">
        <v>2419</v>
      </c>
      <c r="O881" s="369" t="s">
        <v>3542</v>
      </c>
      <c r="P881" s="481">
        <v>45169</v>
      </c>
      <c r="Q881" s="482">
        <f t="shared" si="203"/>
        <v>12209.672999999999</v>
      </c>
      <c r="R881" s="430">
        <f t="shared" si="204"/>
        <v>13430.640299999999</v>
      </c>
      <c r="S881" s="430"/>
      <c r="T881" s="430"/>
      <c r="U881" s="4">
        <v>12</v>
      </c>
      <c r="V881" s="4"/>
      <c r="W881" s="483" t="s">
        <v>3763</v>
      </c>
      <c r="X881" s="27"/>
    </row>
    <row r="882" spans="1:24" ht="69" customHeight="1" x14ac:dyDescent="0.25">
      <c r="A882" s="41">
        <v>880</v>
      </c>
      <c r="B882" s="258" t="s">
        <v>3506</v>
      </c>
      <c r="C882" s="257" t="s">
        <v>3543</v>
      </c>
      <c r="D882" s="259" t="s">
        <v>1742</v>
      </c>
      <c r="E882" s="71" t="s">
        <v>3036</v>
      </c>
      <c r="F882" s="480" t="s">
        <v>555</v>
      </c>
      <c r="G882" s="432" t="s">
        <v>554</v>
      </c>
      <c r="H882" s="7">
        <v>150</v>
      </c>
      <c r="I882" s="7" t="s">
        <v>560</v>
      </c>
      <c r="J882" s="44">
        <v>31.23</v>
      </c>
      <c r="K882" s="65">
        <f t="shared" si="205"/>
        <v>4684.5</v>
      </c>
      <c r="L882" s="130">
        <f t="shared" si="202"/>
        <v>31.23</v>
      </c>
      <c r="M882" s="130"/>
      <c r="N882" s="73" t="s">
        <v>2419</v>
      </c>
      <c r="O882" s="369" t="s">
        <v>3544</v>
      </c>
      <c r="P882" s="481">
        <v>45597</v>
      </c>
      <c r="Q882" s="482">
        <f t="shared" si="203"/>
        <v>4684.5</v>
      </c>
      <c r="R882" s="430">
        <f t="shared" si="204"/>
        <v>5152.95</v>
      </c>
      <c r="S882" s="430"/>
      <c r="T882" s="430"/>
      <c r="U882" s="4">
        <v>12</v>
      </c>
      <c r="V882" s="4"/>
      <c r="W882" s="483" t="s">
        <v>3763</v>
      </c>
      <c r="X882" s="27"/>
    </row>
    <row r="883" spans="1:24" ht="69" customHeight="1" x14ac:dyDescent="0.25">
      <c r="A883" s="41">
        <v>881</v>
      </c>
      <c r="B883" s="258" t="s">
        <v>3506</v>
      </c>
      <c r="C883" s="258" t="s">
        <v>3545</v>
      </c>
      <c r="D883" s="259" t="s">
        <v>3546</v>
      </c>
      <c r="E883" s="428" t="str">
        <f t="shared" ref="E883:G883" si="208">E615</f>
        <v>JANSSEN-CILAG S.p.A.</v>
      </c>
      <c r="F883" s="452" t="s">
        <v>84</v>
      </c>
      <c r="G883" s="432" t="str">
        <f t="shared" si="208"/>
        <v>garejc@actaliscertymail.it</v>
      </c>
      <c r="H883" s="7">
        <v>35</v>
      </c>
      <c r="I883" s="7" t="s">
        <v>560</v>
      </c>
      <c r="J883" s="44">
        <v>2048.0100000000002</v>
      </c>
      <c r="K883" s="65">
        <v>69910.83</v>
      </c>
      <c r="L883" s="130">
        <f t="shared" si="202"/>
        <v>2048.0100000000002</v>
      </c>
      <c r="M883" s="130"/>
      <c r="N883" s="73" t="s">
        <v>2419</v>
      </c>
      <c r="O883" s="479" t="s">
        <v>3547</v>
      </c>
      <c r="P883" s="38">
        <v>45260</v>
      </c>
      <c r="Q883" s="39">
        <f t="shared" si="203"/>
        <v>69910.83</v>
      </c>
      <c r="R883" s="430">
        <f t="shared" si="204"/>
        <v>76901.913</v>
      </c>
      <c r="S883" s="430"/>
      <c r="T883" s="430"/>
      <c r="U883" s="4">
        <v>6</v>
      </c>
      <c r="V883" s="4"/>
      <c r="W883" s="27" t="s">
        <v>3763</v>
      </c>
      <c r="X883" s="27"/>
    </row>
    <row r="884" spans="1:24" ht="72.75" customHeight="1" x14ac:dyDescent="0.25">
      <c r="A884" s="41">
        <v>882</v>
      </c>
      <c r="B884" s="258" t="s">
        <v>3506</v>
      </c>
      <c r="C884" s="258" t="s">
        <v>3548</v>
      </c>
      <c r="D884" s="259" t="s">
        <v>2485</v>
      </c>
      <c r="E884" s="428" t="s">
        <v>110</v>
      </c>
      <c r="F884" s="429" t="s">
        <v>1768</v>
      </c>
      <c r="G884" s="442" t="s">
        <v>111</v>
      </c>
      <c r="H884" s="7" t="s">
        <v>3549</v>
      </c>
      <c r="I884" s="7" t="s">
        <v>560</v>
      </c>
      <c r="J884" s="44" t="s">
        <v>3553</v>
      </c>
      <c r="K884" s="65">
        <v>119161.89</v>
      </c>
      <c r="L884" s="130" t="str">
        <f t="shared" si="202"/>
        <v>9,2921
18,5842</v>
      </c>
      <c r="M884" s="130"/>
      <c r="N884" s="73" t="s">
        <v>2419</v>
      </c>
      <c r="O884" s="479" t="s">
        <v>3550</v>
      </c>
      <c r="P884" s="38" t="s">
        <v>3068</v>
      </c>
      <c r="Q884" s="39">
        <f t="shared" si="203"/>
        <v>119161.89</v>
      </c>
      <c r="R884" s="430">
        <f t="shared" si="204"/>
        <v>131078.079</v>
      </c>
      <c r="S884" s="430"/>
      <c r="T884" s="430"/>
      <c r="U884" s="4">
        <v>12</v>
      </c>
      <c r="V884" s="4"/>
      <c r="W884" s="27" t="s">
        <v>3763</v>
      </c>
      <c r="X884" s="27"/>
    </row>
    <row r="885" spans="1:24" ht="71.25" customHeight="1" x14ac:dyDescent="0.25">
      <c r="A885" s="41">
        <v>883</v>
      </c>
      <c r="B885" s="258" t="s">
        <v>3506</v>
      </c>
      <c r="C885" s="257" t="s">
        <v>3551</v>
      </c>
      <c r="D885" s="71" t="s">
        <v>3552</v>
      </c>
      <c r="E885" s="71" t="s">
        <v>1236</v>
      </c>
      <c r="F885" s="486" t="s">
        <v>424</v>
      </c>
      <c r="G885" s="432" t="s">
        <v>1237</v>
      </c>
      <c r="H885" s="7">
        <v>2400</v>
      </c>
      <c r="I885" s="7" t="s">
        <v>560</v>
      </c>
      <c r="J885" s="44">
        <v>0.78800000000000003</v>
      </c>
      <c r="K885" s="65">
        <f t="shared" si="205"/>
        <v>1891.2</v>
      </c>
      <c r="L885" s="130">
        <f t="shared" si="202"/>
        <v>0.78800000000000003</v>
      </c>
      <c r="M885" s="130"/>
      <c r="N885" s="73" t="s">
        <v>2419</v>
      </c>
      <c r="O885" s="369" t="s">
        <v>3554</v>
      </c>
      <c r="P885" s="481">
        <v>45291</v>
      </c>
      <c r="Q885" s="482">
        <f t="shared" si="203"/>
        <v>1891.2</v>
      </c>
      <c r="R885" s="430">
        <f t="shared" si="204"/>
        <v>2080.3200000000002</v>
      </c>
      <c r="S885" s="430"/>
      <c r="T885" s="430"/>
      <c r="U885" s="4">
        <v>12</v>
      </c>
      <c r="V885" s="4"/>
      <c r="W885" s="483" t="s">
        <v>3763</v>
      </c>
      <c r="X885" s="27"/>
    </row>
    <row r="886" spans="1:24" ht="69.95" customHeight="1" x14ac:dyDescent="0.25">
      <c r="A886" s="41">
        <v>884</v>
      </c>
      <c r="B886" s="258" t="s">
        <v>3506</v>
      </c>
      <c r="C886" s="257" t="s">
        <v>3555</v>
      </c>
      <c r="D886" s="259" t="s">
        <v>3556</v>
      </c>
      <c r="E886" s="485" t="s">
        <v>132</v>
      </c>
      <c r="F886" s="486" t="s">
        <v>133</v>
      </c>
      <c r="G886" s="432" t="s">
        <v>134</v>
      </c>
      <c r="H886" s="7">
        <v>12600</v>
      </c>
      <c r="I886" s="7" t="s">
        <v>560</v>
      </c>
      <c r="J886" s="44">
        <v>0.26200000000000001</v>
      </c>
      <c r="K886" s="65">
        <f t="shared" si="205"/>
        <v>3301.2000000000003</v>
      </c>
      <c r="L886" s="130">
        <f t="shared" si="202"/>
        <v>0.26200000000000001</v>
      </c>
      <c r="M886" s="130"/>
      <c r="N886" s="73" t="s">
        <v>2419</v>
      </c>
      <c r="O886" s="369" t="s">
        <v>3557</v>
      </c>
      <c r="P886" s="481">
        <v>45046</v>
      </c>
      <c r="Q886" s="482">
        <f t="shared" si="203"/>
        <v>3301.2000000000003</v>
      </c>
      <c r="R886" s="430">
        <f t="shared" si="204"/>
        <v>3631.32</v>
      </c>
      <c r="S886" s="430"/>
      <c r="T886" s="430"/>
      <c r="U886" s="4">
        <v>12</v>
      </c>
      <c r="V886" s="4"/>
      <c r="W886" s="483" t="s">
        <v>3763</v>
      </c>
      <c r="X886" s="27"/>
    </row>
    <row r="887" spans="1:24" ht="69.95" customHeight="1" x14ac:dyDescent="0.25">
      <c r="A887" s="41">
        <v>885</v>
      </c>
      <c r="B887" s="258" t="s">
        <v>3496</v>
      </c>
      <c r="C887" s="257" t="s">
        <v>3558</v>
      </c>
      <c r="D887" s="259" t="s">
        <v>3559</v>
      </c>
      <c r="E887" s="71" t="s">
        <v>2125</v>
      </c>
      <c r="F887" s="480" t="s">
        <v>2126</v>
      </c>
      <c r="G887" s="433" t="s">
        <v>2127</v>
      </c>
      <c r="H887" s="7">
        <v>1800</v>
      </c>
      <c r="I887" s="7" t="s">
        <v>560</v>
      </c>
      <c r="J887" s="44">
        <v>1.19777</v>
      </c>
      <c r="K887" s="65">
        <f t="shared" si="205"/>
        <v>2155.9859999999999</v>
      </c>
      <c r="L887" s="130">
        <f t="shared" si="202"/>
        <v>1.19777</v>
      </c>
      <c r="M887" s="130"/>
      <c r="N887" s="73" t="s">
        <v>2419</v>
      </c>
      <c r="O887" s="369" t="s">
        <v>3560</v>
      </c>
      <c r="P887" s="481">
        <v>45443</v>
      </c>
      <c r="Q887" s="482">
        <f t="shared" si="203"/>
        <v>2155.9859999999999</v>
      </c>
      <c r="R887" s="430">
        <f t="shared" si="204"/>
        <v>2371.5845999999997</v>
      </c>
      <c r="S887" s="430"/>
      <c r="T887" s="430"/>
      <c r="U887" s="4">
        <v>12</v>
      </c>
      <c r="V887" s="4"/>
      <c r="W887" s="483" t="s">
        <v>3763</v>
      </c>
      <c r="X887" s="27"/>
    </row>
    <row r="888" spans="1:24" ht="69.95" hidden="1" customHeight="1" x14ac:dyDescent="0.25">
      <c r="A888" s="41">
        <v>886</v>
      </c>
      <c r="B888" s="258" t="s">
        <v>3496</v>
      </c>
      <c r="C888" s="258" t="s">
        <v>3562</v>
      </c>
      <c r="D888" s="259" t="s">
        <v>2391</v>
      </c>
      <c r="E888" s="34" t="s">
        <v>2186</v>
      </c>
      <c r="F888" s="30" t="s">
        <v>2187</v>
      </c>
      <c r="G888" s="437" t="s">
        <v>2188</v>
      </c>
      <c r="H888" s="7">
        <v>780</v>
      </c>
      <c r="I888" s="7" t="s">
        <v>560</v>
      </c>
      <c r="J888" s="44">
        <v>18.52327</v>
      </c>
      <c r="K888" s="65">
        <f t="shared" si="205"/>
        <v>14448.150600000001</v>
      </c>
      <c r="L888" s="130">
        <f t="shared" si="202"/>
        <v>18.52327</v>
      </c>
      <c r="M888" s="130"/>
      <c r="N888" s="73" t="s">
        <v>3564</v>
      </c>
      <c r="O888" s="73" t="s">
        <v>3565</v>
      </c>
      <c r="P888" s="38">
        <v>45443</v>
      </c>
      <c r="Q888" s="39">
        <f t="shared" si="203"/>
        <v>14448.150600000001</v>
      </c>
      <c r="R888" s="430">
        <f t="shared" si="204"/>
        <v>15892.965660000002</v>
      </c>
      <c r="S888" s="430"/>
      <c r="T888" s="430"/>
      <c r="U888" s="4">
        <v>12</v>
      </c>
      <c r="V888" s="4"/>
      <c r="W888" s="27">
        <v>45078</v>
      </c>
      <c r="X888" s="27"/>
    </row>
    <row r="889" spans="1:24" ht="69.95" hidden="1" customHeight="1" x14ac:dyDescent="0.25">
      <c r="A889" s="41">
        <v>887</v>
      </c>
      <c r="B889" s="258" t="s">
        <v>3496</v>
      </c>
      <c r="C889" s="258" t="s">
        <v>3563</v>
      </c>
      <c r="D889" s="259" t="s">
        <v>2391</v>
      </c>
      <c r="E889" s="34" t="s">
        <v>2186</v>
      </c>
      <c r="F889" s="30" t="s">
        <v>2187</v>
      </c>
      <c r="G889" s="437" t="s">
        <v>2188</v>
      </c>
      <c r="H889" s="7">
        <v>1800</v>
      </c>
      <c r="I889" s="7" t="s">
        <v>560</v>
      </c>
      <c r="J889" s="44">
        <v>9.3211200000000005</v>
      </c>
      <c r="K889" s="65">
        <f t="shared" si="205"/>
        <v>16778.016</v>
      </c>
      <c r="L889" s="130">
        <f t="shared" si="202"/>
        <v>9.3211200000000005</v>
      </c>
      <c r="M889" s="130"/>
      <c r="N889" s="73" t="s">
        <v>3564</v>
      </c>
      <c r="O889" s="73" t="s">
        <v>3566</v>
      </c>
      <c r="P889" s="38">
        <v>45443</v>
      </c>
      <c r="Q889" s="39">
        <f t="shared" si="203"/>
        <v>16778.016</v>
      </c>
      <c r="R889" s="430">
        <f t="shared" si="204"/>
        <v>18455.817599999998</v>
      </c>
      <c r="S889" s="430"/>
      <c r="T889" s="430"/>
      <c r="U889" s="4">
        <v>12</v>
      </c>
      <c r="V889" s="4"/>
      <c r="W889" s="27">
        <v>45078</v>
      </c>
      <c r="X889" s="27"/>
    </row>
    <row r="890" spans="1:24" ht="69.95" hidden="1" customHeight="1" x14ac:dyDescent="0.25">
      <c r="A890" s="41">
        <v>888</v>
      </c>
      <c r="B890" s="258" t="s">
        <v>3496</v>
      </c>
      <c r="C890" s="258" t="s">
        <v>223</v>
      </c>
      <c r="D890" s="259" t="s">
        <v>3567</v>
      </c>
      <c r="E890" s="34" t="s">
        <v>190</v>
      </c>
      <c r="F890" s="440" t="s">
        <v>775</v>
      </c>
      <c r="G890" s="438" t="s">
        <v>192</v>
      </c>
      <c r="H890" s="7">
        <v>1512</v>
      </c>
      <c r="I890" s="7" t="s">
        <v>560</v>
      </c>
      <c r="J890" s="44">
        <v>20.54</v>
      </c>
      <c r="K890" s="65">
        <f t="shared" si="205"/>
        <v>31056.48</v>
      </c>
      <c r="L890" s="130">
        <f t="shared" si="202"/>
        <v>20.54</v>
      </c>
      <c r="M890" s="130"/>
      <c r="N890" s="73" t="s">
        <v>2419</v>
      </c>
      <c r="O890" s="73" t="s">
        <v>3568</v>
      </c>
      <c r="P890" s="38">
        <v>45473</v>
      </c>
      <c r="Q890" s="39">
        <f t="shared" si="203"/>
        <v>31056.48</v>
      </c>
      <c r="R890" s="430">
        <f t="shared" si="204"/>
        <v>34162.127999999997</v>
      </c>
      <c r="S890" s="430"/>
      <c r="T890" s="430"/>
      <c r="U890" s="4">
        <v>12</v>
      </c>
      <c r="V890" s="4"/>
      <c r="W890" s="27">
        <v>45078</v>
      </c>
      <c r="X890" s="27"/>
    </row>
    <row r="891" spans="1:24" ht="69.95" hidden="1" customHeight="1" x14ac:dyDescent="0.25">
      <c r="A891" s="41">
        <v>889</v>
      </c>
      <c r="B891" s="258" t="s">
        <v>3496</v>
      </c>
      <c r="C891" s="258" t="s">
        <v>2807</v>
      </c>
      <c r="D891" s="259" t="s">
        <v>2808</v>
      </c>
      <c r="E891" s="439" t="s">
        <v>312</v>
      </c>
      <c r="F891" s="440" t="s">
        <v>3229</v>
      </c>
      <c r="G891" s="438" t="s">
        <v>2645</v>
      </c>
      <c r="H891" s="7">
        <v>4480</v>
      </c>
      <c r="I891" s="7" t="s">
        <v>560</v>
      </c>
      <c r="J891" s="44">
        <v>11.49071</v>
      </c>
      <c r="K891" s="65">
        <f t="shared" si="205"/>
        <v>51478.380799999999</v>
      </c>
      <c r="L891" s="130">
        <f t="shared" si="202"/>
        <v>11.49071</v>
      </c>
      <c r="M891" s="130"/>
      <c r="N891" s="73" t="s">
        <v>2419</v>
      </c>
      <c r="O891" s="73" t="s">
        <v>3569</v>
      </c>
      <c r="P891" s="38">
        <v>45473</v>
      </c>
      <c r="Q891" s="39">
        <f t="shared" si="203"/>
        <v>51478.380799999999</v>
      </c>
      <c r="R891" s="430">
        <f t="shared" si="204"/>
        <v>56626.21888</v>
      </c>
      <c r="S891" s="430"/>
      <c r="T891" s="430"/>
      <c r="U891" s="4">
        <v>12</v>
      </c>
      <c r="V891" s="4" t="s">
        <v>3499</v>
      </c>
      <c r="W891" s="27">
        <v>45078</v>
      </c>
      <c r="X891" s="27"/>
    </row>
    <row r="892" spans="1:24" ht="69.95" customHeight="1" x14ac:dyDescent="0.25">
      <c r="A892" s="41">
        <v>890</v>
      </c>
      <c r="B892" s="41" t="s">
        <v>3718</v>
      </c>
      <c r="C892" s="257" t="s">
        <v>3570</v>
      </c>
      <c r="D892" s="259"/>
      <c r="E892" s="71" t="s">
        <v>920</v>
      </c>
      <c r="F892" s="480" t="s">
        <v>288</v>
      </c>
      <c r="G892" s="447" t="s">
        <v>289</v>
      </c>
      <c r="H892" s="7"/>
      <c r="I892" s="7"/>
      <c r="J892" s="44"/>
      <c r="K892" s="65">
        <f t="shared" si="205"/>
        <v>0</v>
      </c>
      <c r="L892" s="130">
        <f t="shared" si="202"/>
        <v>0</v>
      </c>
      <c r="M892" s="130"/>
      <c r="N892" s="73" t="s">
        <v>2419</v>
      </c>
      <c r="O892" s="369" t="s">
        <v>3571</v>
      </c>
      <c r="P892" s="481">
        <v>45291</v>
      </c>
      <c r="Q892" s="482">
        <v>732</v>
      </c>
      <c r="R892" s="430">
        <f t="shared" si="204"/>
        <v>805.2</v>
      </c>
      <c r="S892" s="430"/>
      <c r="T892" s="430"/>
      <c r="U892" s="4">
        <v>8</v>
      </c>
      <c r="V892" s="4"/>
      <c r="W892" s="483" t="s">
        <v>3763</v>
      </c>
      <c r="X892" s="27"/>
    </row>
    <row r="893" spans="1:24" ht="69.95" customHeight="1" x14ac:dyDescent="0.25">
      <c r="A893" s="41">
        <v>891</v>
      </c>
      <c r="B893" s="41" t="s">
        <v>3718</v>
      </c>
      <c r="C893" s="257" t="s">
        <v>3572</v>
      </c>
      <c r="D893" s="259"/>
      <c r="E893" s="71" t="s">
        <v>55</v>
      </c>
      <c r="F893" s="487" t="s">
        <v>92</v>
      </c>
      <c r="G893" s="305" t="s">
        <v>459</v>
      </c>
      <c r="H893" s="7"/>
      <c r="I893" s="7"/>
      <c r="J893" s="44"/>
      <c r="K893" s="65">
        <f t="shared" si="205"/>
        <v>0</v>
      </c>
      <c r="L893" s="130">
        <f t="shared" si="202"/>
        <v>0</v>
      </c>
      <c r="M893" s="130"/>
      <c r="N893" s="73" t="s">
        <v>3573</v>
      </c>
      <c r="O893" s="369" t="s">
        <v>3574</v>
      </c>
      <c r="P893" s="481">
        <v>45412</v>
      </c>
      <c r="Q893" s="482">
        <v>652.5</v>
      </c>
      <c r="R893" s="430">
        <f t="shared" si="204"/>
        <v>717.75</v>
      </c>
      <c r="S893" s="430"/>
      <c r="T893" s="430"/>
      <c r="U893" s="4">
        <v>12</v>
      </c>
      <c r="V893" s="4"/>
      <c r="W893" s="483" t="s">
        <v>3763</v>
      </c>
      <c r="X893" s="27"/>
    </row>
    <row r="894" spans="1:24" ht="69.95" customHeight="1" x14ac:dyDescent="0.25">
      <c r="A894" s="41">
        <v>892</v>
      </c>
      <c r="B894" s="41" t="s">
        <v>3718</v>
      </c>
      <c r="C894" s="257" t="s">
        <v>3575</v>
      </c>
      <c r="D894" s="259"/>
      <c r="E894" s="71" t="s">
        <v>1180</v>
      </c>
      <c r="F894" s="484" t="s">
        <v>1240</v>
      </c>
      <c r="G894" s="306" t="s">
        <v>1241</v>
      </c>
      <c r="H894" s="7"/>
      <c r="I894" s="7"/>
      <c r="J894" s="44"/>
      <c r="K894" s="65">
        <f t="shared" si="205"/>
        <v>0</v>
      </c>
      <c r="L894" s="130">
        <f t="shared" si="202"/>
        <v>0</v>
      </c>
      <c r="M894" s="130"/>
      <c r="N894" s="73" t="s">
        <v>2419</v>
      </c>
      <c r="O894" s="369" t="s">
        <v>3576</v>
      </c>
      <c r="P894" s="481">
        <v>45291</v>
      </c>
      <c r="Q894" s="482">
        <v>708</v>
      </c>
      <c r="R894" s="430">
        <f t="shared" si="204"/>
        <v>778.8</v>
      </c>
      <c r="S894" s="430"/>
      <c r="T894" s="430"/>
      <c r="U894" s="4">
        <v>8</v>
      </c>
      <c r="V894" s="4"/>
      <c r="W894" s="483" t="s">
        <v>3763</v>
      </c>
      <c r="X894" s="27"/>
    </row>
    <row r="895" spans="1:24" ht="69.95" customHeight="1" x14ac:dyDescent="0.25">
      <c r="A895" s="41">
        <v>893</v>
      </c>
      <c r="B895" s="41" t="s">
        <v>3718</v>
      </c>
      <c r="C895" s="257" t="s">
        <v>3577</v>
      </c>
      <c r="D895" s="259"/>
      <c r="E895" s="71" t="s">
        <v>2779</v>
      </c>
      <c r="F895" s="486" t="s">
        <v>3017</v>
      </c>
      <c r="G895" s="447" t="s">
        <v>3018</v>
      </c>
      <c r="H895" s="7"/>
      <c r="I895" s="7"/>
      <c r="J895" s="44"/>
      <c r="K895" s="65">
        <f t="shared" si="205"/>
        <v>0</v>
      </c>
      <c r="L895" s="130">
        <f t="shared" si="202"/>
        <v>0</v>
      </c>
      <c r="M895" s="130"/>
      <c r="N895" s="73" t="s">
        <v>3266</v>
      </c>
      <c r="O895" s="369" t="s">
        <v>3578</v>
      </c>
      <c r="P895" s="481">
        <v>45260</v>
      </c>
      <c r="Q895" s="482">
        <v>13224.6</v>
      </c>
      <c r="R895" s="430">
        <f t="shared" si="204"/>
        <v>14547.060000000001</v>
      </c>
      <c r="S895" s="430"/>
      <c r="T895" s="445" t="s">
        <v>3268</v>
      </c>
      <c r="U895" s="4">
        <v>8</v>
      </c>
      <c r="V895" s="4"/>
      <c r="W895" s="483" t="s">
        <v>3763</v>
      </c>
      <c r="X895" s="27"/>
    </row>
    <row r="896" spans="1:24" ht="69.95" customHeight="1" x14ac:dyDescent="0.25">
      <c r="A896" s="41">
        <v>894</v>
      </c>
      <c r="B896" s="41" t="s">
        <v>3718</v>
      </c>
      <c r="C896" s="257" t="s">
        <v>3579</v>
      </c>
      <c r="D896" s="259"/>
      <c r="E896" s="71" t="s">
        <v>1710</v>
      </c>
      <c r="F896" s="480" t="s">
        <v>1711</v>
      </c>
      <c r="G896" s="447" t="s">
        <v>1712</v>
      </c>
      <c r="H896" s="7"/>
      <c r="I896" s="7"/>
      <c r="J896" s="44"/>
      <c r="K896" s="65">
        <f>H896*J896</f>
        <v>0</v>
      </c>
      <c r="L896" s="130">
        <f t="shared" si="202"/>
        <v>0</v>
      </c>
      <c r="M896" s="130"/>
      <c r="N896" s="73" t="s">
        <v>2419</v>
      </c>
      <c r="O896" s="369" t="s">
        <v>3580</v>
      </c>
      <c r="P896" s="481" t="s">
        <v>3581</v>
      </c>
      <c r="Q896" s="482">
        <v>21719.4</v>
      </c>
      <c r="R896" s="430">
        <f t="shared" si="204"/>
        <v>23891.34</v>
      </c>
      <c r="S896" s="430"/>
      <c r="T896" s="430" t="s">
        <v>3582</v>
      </c>
      <c r="U896" s="4">
        <v>2</v>
      </c>
      <c r="V896" s="4"/>
      <c r="W896" s="483" t="s">
        <v>3763</v>
      </c>
      <c r="X896" s="27"/>
    </row>
    <row r="897" spans="1:24" ht="69.95" customHeight="1" x14ac:dyDescent="0.25">
      <c r="A897" s="41">
        <v>895</v>
      </c>
      <c r="B897" s="41" t="s">
        <v>3718</v>
      </c>
      <c r="C897" s="257" t="s">
        <v>1332</v>
      </c>
      <c r="D897" s="259"/>
      <c r="E897" s="71" t="s">
        <v>3583</v>
      </c>
      <c r="F897" s="480" t="s">
        <v>3584</v>
      </c>
      <c r="G897" s="446" t="s">
        <v>3585</v>
      </c>
      <c r="H897" s="7"/>
      <c r="I897" s="7"/>
      <c r="J897" s="44"/>
      <c r="K897" s="65">
        <f t="shared" si="205"/>
        <v>0</v>
      </c>
      <c r="L897" s="130">
        <f t="shared" si="202"/>
        <v>0</v>
      </c>
      <c r="M897" s="130"/>
      <c r="N897" s="73" t="s">
        <v>2419</v>
      </c>
      <c r="O897" s="369" t="s">
        <v>3586</v>
      </c>
      <c r="P897" s="481">
        <v>45412</v>
      </c>
      <c r="Q897" s="482">
        <v>323.7</v>
      </c>
      <c r="R897" s="430">
        <f t="shared" si="204"/>
        <v>356.07</v>
      </c>
      <c r="S897" s="430"/>
      <c r="T897" s="430"/>
      <c r="U897" s="4">
        <v>12</v>
      </c>
      <c r="V897" s="4"/>
      <c r="W897" s="483" t="s">
        <v>3763</v>
      </c>
      <c r="X897" s="27"/>
    </row>
    <row r="898" spans="1:24" ht="69.95" customHeight="1" x14ac:dyDescent="0.25">
      <c r="A898" s="41">
        <v>896</v>
      </c>
      <c r="B898" s="41" t="s">
        <v>3718</v>
      </c>
      <c r="C898" s="258" t="s">
        <v>3587</v>
      </c>
      <c r="D898" s="259"/>
      <c r="E898" s="428" t="s">
        <v>49</v>
      </c>
      <c r="F898" s="444" t="s">
        <v>88</v>
      </c>
      <c r="G898" s="447" t="s">
        <v>89</v>
      </c>
      <c r="H898" s="7"/>
      <c r="I898" s="7"/>
      <c r="J898" s="44"/>
      <c r="K898" s="65">
        <f t="shared" si="205"/>
        <v>0</v>
      </c>
      <c r="L898" s="130">
        <f t="shared" si="202"/>
        <v>0</v>
      </c>
      <c r="M898" s="130"/>
      <c r="N898" s="73" t="s">
        <v>2419</v>
      </c>
      <c r="O898" s="479" t="s">
        <v>3588</v>
      </c>
      <c r="P898" s="38">
        <v>45230</v>
      </c>
      <c r="Q898" s="39">
        <v>120940.29</v>
      </c>
      <c r="R898" s="430">
        <f t="shared" si="204"/>
        <v>133034.31899999999</v>
      </c>
      <c r="S898" s="430"/>
      <c r="T898" s="430"/>
      <c r="U898" s="4">
        <v>7</v>
      </c>
      <c r="V898" s="4"/>
      <c r="W898" s="27" t="s">
        <v>3763</v>
      </c>
      <c r="X898" s="27"/>
    </row>
    <row r="899" spans="1:24" ht="69.95" customHeight="1" x14ac:dyDescent="0.25">
      <c r="A899" s="41">
        <v>897</v>
      </c>
      <c r="B899" s="41" t="s">
        <v>3718</v>
      </c>
      <c r="C899" s="258" t="s">
        <v>3589</v>
      </c>
      <c r="D899" s="259"/>
      <c r="E899" s="428" t="s">
        <v>2915</v>
      </c>
      <c r="F899" s="35" t="s">
        <v>1385</v>
      </c>
      <c r="G899" s="447" t="s">
        <v>1386</v>
      </c>
      <c r="H899" s="130"/>
      <c r="I899" s="73" t="s">
        <v>2419</v>
      </c>
      <c r="J899" s="44"/>
      <c r="K899" s="65">
        <f t="shared" si="205"/>
        <v>0</v>
      </c>
      <c r="L899" s="130">
        <f t="shared" si="202"/>
        <v>0</v>
      </c>
      <c r="M899" s="130"/>
      <c r="N899" s="73" t="s">
        <v>2419</v>
      </c>
      <c r="O899" s="479" t="s">
        <v>3590</v>
      </c>
      <c r="P899" s="38">
        <v>45412</v>
      </c>
      <c r="Q899" s="39">
        <v>142540</v>
      </c>
      <c r="R899" s="430">
        <f t="shared" si="204"/>
        <v>156794</v>
      </c>
      <c r="S899" s="430"/>
      <c r="T899" s="430"/>
      <c r="U899" s="4">
        <v>12</v>
      </c>
      <c r="V899" s="4"/>
      <c r="W899" s="27" t="s">
        <v>3763</v>
      </c>
      <c r="X899" s="27"/>
    </row>
    <row r="900" spans="1:24" ht="69.95" customHeight="1" x14ac:dyDescent="0.25">
      <c r="A900" s="41">
        <v>898</v>
      </c>
      <c r="B900" s="41" t="s">
        <v>3718</v>
      </c>
      <c r="C900" s="257" t="s">
        <v>3591</v>
      </c>
      <c r="D900" s="259"/>
      <c r="E900" s="71" t="s">
        <v>284</v>
      </c>
      <c r="F900" s="486" t="s">
        <v>285</v>
      </c>
      <c r="G900" s="447" t="s">
        <v>286</v>
      </c>
      <c r="H900" s="130"/>
      <c r="I900" s="73" t="s">
        <v>2419</v>
      </c>
      <c r="J900" s="44"/>
      <c r="K900" s="65">
        <f t="shared" si="205"/>
        <v>0</v>
      </c>
      <c r="L900" s="130">
        <f t="shared" si="202"/>
        <v>0</v>
      </c>
      <c r="M900" s="130"/>
      <c r="N900" s="73" t="s">
        <v>2419</v>
      </c>
      <c r="O900" s="369" t="s">
        <v>3592</v>
      </c>
      <c r="P900" s="481" t="s">
        <v>3593</v>
      </c>
      <c r="Q900" s="482">
        <v>350</v>
      </c>
      <c r="R900" s="430">
        <f t="shared" si="204"/>
        <v>385</v>
      </c>
      <c r="S900" s="430"/>
      <c r="T900" s="430"/>
      <c r="U900" s="4">
        <v>3</v>
      </c>
      <c r="V900" s="4"/>
      <c r="W900" s="483" t="s">
        <v>3763</v>
      </c>
      <c r="X900" s="27"/>
    </row>
    <row r="901" spans="1:24" ht="69.95" customHeight="1" x14ac:dyDescent="0.25">
      <c r="A901" s="41">
        <v>899</v>
      </c>
      <c r="B901" s="41" t="s">
        <v>3718</v>
      </c>
      <c r="C901" s="257" t="s">
        <v>3595</v>
      </c>
      <c r="D901" s="259"/>
      <c r="E901" s="71" t="s">
        <v>203</v>
      </c>
      <c r="F901" s="486" t="str">
        <f t="shared" ref="F901:G901" si="209">F852</f>
        <v>00907371009</v>
      </c>
      <c r="G901" s="447" t="str">
        <f t="shared" si="209"/>
        <v>baxterspa@pec.baxter.com</v>
      </c>
      <c r="H901" s="7"/>
      <c r="I901" s="7"/>
      <c r="J901" s="44"/>
      <c r="K901" s="65">
        <f t="shared" si="205"/>
        <v>0</v>
      </c>
      <c r="L901" s="130">
        <f t="shared" si="202"/>
        <v>0</v>
      </c>
      <c r="M901" s="130"/>
      <c r="N901" s="73" t="s">
        <v>2419</v>
      </c>
      <c r="O901" s="369" t="s">
        <v>3594</v>
      </c>
      <c r="P901" s="481">
        <v>45412</v>
      </c>
      <c r="Q901" s="482">
        <v>7390</v>
      </c>
      <c r="R901" s="430">
        <f t="shared" si="204"/>
        <v>8129</v>
      </c>
      <c r="S901" s="430"/>
      <c r="T901" s="430" t="s">
        <v>3184</v>
      </c>
      <c r="U901" s="4">
        <v>12</v>
      </c>
      <c r="V901" s="4"/>
      <c r="W901" s="483" t="s">
        <v>3763</v>
      </c>
      <c r="X901" s="27"/>
    </row>
    <row r="902" spans="1:24" ht="69.95" customHeight="1" x14ac:dyDescent="0.25">
      <c r="A902" s="41">
        <v>900</v>
      </c>
      <c r="B902" s="41" t="s">
        <v>3718</v>
      </c>
      <c r="C902" s="257" t="s">
        <v>3597</v>
      </c>
      <c r="D902" s="259"/>
      <c r="E902" s="71" t="s">
        <v>184</v>
      </c>
      <c r="F902" s="480" t="s">
        <v>185</v>
      </c>
      <c r="G902" s="447" t="s">
        <v>186</v>
      </c>
      <c r="H902" s="7"/>
      <c r="I902" s="7"/>
      <c r="J902" s="44"/>
      <c r="K902" s="65">
        <f t="shared" ref="K902:K933" si="210">H902*J902</f>
        <v>0</v>
      </c>
      <c r="L902" s="130">
        <f t="shared" ref="L902:L933" si="211">J902</f>
        <v>0</v>
      </c>
      <c r="M902" s="130"/>
      <c r="N902" s="73" t="s">
        <v>2419</v>
      </c>
      <c r="O902" s="369" t="s">
        <v>3598</v>
      </c>
      <c r="P902" s="481">
        <v>45412</v>
      </c>
      <c r="Q902" s="482">
        <v>1487.4749999999999</v>
      </c>
      <c r="R902" s="445">
        <f t="shared" ref="R902:R933" si="212">(Q902*0.1)+Q902</f>
        <v>1636.2224999999999</v>
      </c>
      <c r="S902" s="445"/>
      <c r="T902" s="445"/>
      <c r="U902" s="4">
        <v>12</v>
      </c>
      <c r="V902" s="4"/>
      <c r="W902" s="483" t="s">
        <v>3763</v>
      </c>
      <c r="X902" s="27"/>
    </row>
    <row r="903" spans="1:24" ht="69.95" customHeight="1" x14ac:dyDescent="0.25">
      <c r="A903" s="41">
        <v>901</v>
      </c>
      <c r="B903" s="41" t="s">
        <v>3718</v>
      </c>
      <c r="C903" s="257" t="s">
        <v>3596</v>
      </c>
      <c r="D903" s="259"/>
      <c r="E903" s="71" t="s">
        <v>954</v>
      </c>
      <c r="F903" s="480" t="s">
        <v>586</v>
      </c>
      <c r="G903" s="447" t="s">
        <v>587</v>
      </c>
      <c r="H903" s="7"/>
      <c r="I903" s="7"/>
      <c r="J903" s="44"/>
      <c r="K903" s="65">
        <f t="shared" si="210"/>
        <v>0</v>
      </c>
      <c r="L903" s="130">
        <f t="shared" si="211"/>
        <v>0</v>
      </c>
      <c r="M903" s="130"/>
      <c r="N903" s="73" t="s">
        <v>2419</v>
      </c>
      <c r="O903" s="369" t="s">
        <v>3599</v>
      </c>
      <c r="P903" s="481">
        <v>45412</v>
      </c>
      <c r="Q903" s="482">
        <v>204</v>
      </c>
      <c r="R903" s="445">
        <f t="shared" si="212"/>
        <v>224.4</v>
      </c>
      <c r="S903" s="445"/>
      <c r="T903" s="445"/>
      <c r="U903" s="4">
        <v>12</v>
      </c>
      <c r="V903" s="4"/>
      <c r="W903" s="483" t="s">
        <v>3763</v>
      </c>
      <c r="X903" s="27"/>
    </row>
    <row r="904" spans="1:24" ht="69.95" hidden="1" customHeight="1" x14ac:dyDescent="0.25">
      <c r="A904" s="41">
        <v>902</v>
      </c>
      <c r="B904" s="41" t="s">
        <v>3718</v>
      </c>
      <c r="C904" s="258" t="s">
        <v>3600</v>
      </c>
      <c r="D904" s="259"/>
      <c r="E904" s="443" t="s">
        <v>312</v>
      </c>
      <c r="F904" s="444" t="s">
        <v>3229</v>
      </c>
      <c r="G904" s="447" t="s">
        <v>2645</v>
      </c>
      <c r="H904" s="7"/>
      <c r="I904" s="7"/>
      <c r="J904" s="44"/>
      <c r="K904" s="65">
        <f t="shared" si="210"/>
        <v>0</v>
      </c>
      <c r="L904" s="130">
        <f t="shared" si="211"/>
        <v>0</v>
      </c>
      <c r="M904" s="130"/>
      <c r="N904" s="73" t="s">
        <v>2419</v>
      </c>
      <c r="O904" s="73" t="s">
        <v>3601</v>
      </c>
      <c r="P904" s="38">
        <v>45291</v>
      </c>
      <c r="Q904" s="39">
        <v>298208.40000000002</v>
      </c>
      <c r="R904" s="445">
        <f t="shared" si="212"/>
        <v>328029.24000000005</v>
      </c>
      <c r="S904" s="445"/>
      <c r="T904" s="445"/>
      <c r="U904" s="4">
        <v>7</v>
      </c>
      <c r="V904" s="4"/>
      <c r="W904" s="27"/>
      <c r="X904" s="27"/>
    </row>
    <row r="905" spans="1:24" ht="69.95" customHeight="1" x14ac:dyDescent="0.25">
      <c r="A905" s="41">
        <v>903</v>
      </c>
      <c r="B905" s="41" t="s">
        <v>3718</v>
      </c>
      <c r="C905" s="257" t="s">
        <v>3602</v>
      </c>
      <c r="D905" s="259"/>
      <c r="E905" s="71" t="s">
        <v>821</v>
      </c>
      <c r="F905" s="480" t="s">
        <v>72</v>
      </c>
      <c r="G905" s="447" t="s">
        <v>73</v>
      </c>
      <c r="H905" s="7"/>
      <c r="I905" s="7"/>
      <c r="J905" s="44"/>
      <c r="K905" s="65">
        <f t="shared" si="210"/>
        <v>0</v>
      </c>
      <c r="L905" s="130">
        <f t="shared" si="211"/>
        <v>0</v>
      </c>
      <c r="M905" s="130"/>
      <c r="N905" s="73" t="s">
        <v>2419</v>
      </c>
      <c r="O905" s="369" t="s">
        <v>3603</v>
      </c>
      <c r="P905" s="481">
        <v>45291</v>
      </c>
      <c r="Q905" s="482">
        <v>660</v>
      </c>
      <c r="R905" s="445">
        <f t="shared" si="212"/>
        <v>726</v>
      </c>
      <c r="S905" s="445"/>
      <c r="T905" s="445"/>
      <c r="U905" s="4">
        <v>12</v>
      </c>
      <c r="V905" s="4"/>
      <c r="W905" s="483" t="s">
        <v>3763</v>
      </c>
      <c r="X905" s="27"/>
    </row>
    <row r="906" spans="1:24" ht="69.95" customHeight="1" x14ac:dyDescent="0.25">
      <c r="A906" s="41">
        <v>904</v>
      </c>
      <c r="B906" s="41" t="s">
        <v>3718</v>
      </c>
      <c r="C906" s="257" t="s">
        <v>3604</v>
      </c>
      <c r="D906" s="259"/>
      <c r="E906" s="71" t="s">
        <v>3036</v>
      </c>
      <c r="F906" s="480" t="s">
        <v>555</v>
      </c>
      <c r="G906" s="447" t="s">
        <v>554</v>
      </c>
      <c r="H906" s="7"/>
      <c r="I906" s="7"/>
      <c r="J906" s="44"/>
      <c r="K906" s="65">
        <f t="shared" si="210"/>
        <v>0</v>
      </c>
      <c r="L906" s="130">
        <f t="shared" si="211"/>
        <v>0</v>
      </c>
      <c r="M906" s="130"/>
      <c r="N906" s="73" t="s">
        <v>2419</v>
      </c>
      <c r="O906" s="369" t="s">
        <v>3605</v>
      </c>
      <c r="P906" s="481">
        <v>45412</v>
      </c>
      <c r="Q906" s="482">
        <v>15360</v>
      </c>
      <c r="R906" s="445">
        <f t="shared" si="212"/>
        <v>16896</v>
      </c>
      <c r="S906" s="445"/>
      <c r="T906" s="445"/>
      <c r="U906" s="4">
        <v>12</v>
      </c>
      <c r="V906" s="4"/>
      <c r="W906" s="483" t="s">
        <v>3763</v>
      </c>
      <c r="X906" s="27"/>
    </row>
    <row r="907" spans="1:24" ht="69.95" customHeight="1" x14ac:dyDescent="0.25">
      <c r="A907" s="41">
        <v>905</v>
      </c>
      <c r="B907" s="41" t="s">
        <v>3718</v>
      </c>
      <c r="C907" s="257" t="s">
        <v>3606</v>
      </c>
      <c r="D907" s="259"/>
      <c r="E907" s="71" t="s">
        <v>370</v>
      </c>
      <c r="F907" s="480" t="s">
        <v>371</v>
      </c>
      <c r="G907" s="447" t="s">
        <v>372</v>
      </c>
      <c r="H907" s="7"/>
      <c r="I907" s="7"/>
      <c r="J907" s="44"/>
      <c r="K907" s="65">
        <f t="shared" si="210"/>
        <v>0</v>
      </c>
      <c r="L907" s="130">
        <f t="shared" si="211"/>
        <v>0</v>
      </c>
      <c r="M907" s="130"/>
      <c r="N907" s="73" t="s">
        <v>2419</v>
      </c>
      <c r="O907" s="369" t="s">
        <v>3607</v>
      </c>
      <c r="P907" s="481">
        <v>45412</v>
      </c>
      <c r="Q907" s="482">
        <v>2145.75</v>
      </c>
      <c r="R907" s="445">
        <f t="shared" si="212"/>
        <v>2360.3249999999998</v>
      </c>
      <c r="S907" s="445"/>
      <c r="T907" s="445"/>
      <c r="U907" s="4">
        <v>12</v>
      </c>
      <c r="V907" s="4"/>
      <c r="W907" s="483" t="s">
        <v>3763</v>
      </c>
      <c r="X907" s="27"/>
    </row>
    <row r="908" spans="1:24" ht="69.95" customHeight="1" x14ac:dyDescent="0.25">
      <c r="A908" s="41">
        <v>906</v>
      </c>
      <c r="B908" s="41" t="s">
        <v>3718</v>
      </c>
      <c r="C908" s="257" t="s">
        <v>992</v>
      </c>
      <c r="D908" s="259"/>
      <c r="E908" s="71" t="s">
        <v>698</v>
      </c>
      <c r="F908" s="486" t="s">
        <v>695</v>
      </c>
      <c r="G908" s="450" t="s">
        <v>696</v>
      </c>
      <c r="H908" s="7"/>
      <c r="I908" s="7"/>
      <c r="J908" s="44"/>
      <c r="K908" s="65">
        <f t="shared" si="210"/>
        <v>0</v>
      </c>
      <c r="L908" s="130">
        <f t="shared" si="211"/>
        <v>0</v>
      </c>
      <c r="M908" s="130"/>
      <c r="N908" s="73" t="s">
        <v>2419</v>
      </c>
      <c r="O908" s="369" t="s">
        <v>3608</v>
      </c>
      <c r="P908" s="481">
        <v>45291</v>
      </c>
      <c r="Q908" s="482">
        <f>20814+12996</f>
        <v>33810</v>
      </c>
      <c r="R908" s="445">
        <f t="shared" si="212"/>
        <v>37191</v>
      </c>
      <c r="S908" s="445"/>
      <c r="T908" s="445"/>
      <c r="U908" s="4">
        <v>8</v>
      </c>
      <c r="V908" s="4"/>
      <c r="W908" s="483" t="s">
        <v>3763</v>
      </c>
      <c r="X908" s="27"/>
    </row>
    <row r="909" spans="1:24" ht="69.95" customHeight="1" x14ac:dyDescent="0.25">
      <c r="A909" s="41">
        <v>907</v>
      </c>
      <c r="B909" s="41" t="s">
        <v>3718</v>
      </c>
      <c r="C909" s="257" t="s">
        <v>3609</v>
      </c>
      <c r="D909" s="259"/>
      <c r="E909" s="71" t="s">
        <v>954</v>
      </c>
      <c r="F909" s="480" t="s">
        <v>586</v>
      </c>
      <c r="G909" s="447" t="s">
        <v>587</v>
      </c>
      <c r="H909" s="7"/>
      <c r="I909" s="7"/>
      <c r="J909" s="44"/>
      <c r="K909" s="65">
        <f t="shared" si="210"/>
        <v>0</v>
      </c>
      <c r="L909" s="130">
        <f t="shared" si="211"/>
        <v>0</v>
      </c>
      <c r="M909" s="130"/>
      <c r="N909" s="73" t="s">
        <v>2419</v>
      </c>
      <c r="O909" s="369" t="s">
        <v>3610</v>
      </c>
      <c r="P909" s="481">
        <v>45412</v>
      </c>
      <c r="Q909" s="482">
        <v>1843.2</v>
      </c>
      <c r="R909" s="445">
        <f t="shared" si="212"/>
        <v>2027.52</v>
      </c>
      <c r="S909" s="445"/>
      <c r="T909" s="445"/>
      <c r="U909" s="4">
        <v>12</v>
      </c>
      <c r="V909" s="4"/>
      <c r="W909" s="483" t="s">
        <v>3763</v>
      </c>
      <c r="X909" s="27"/>
    </row>
    <row r="910" spans="1:24" ht="69.95" customHeight="1" x14ac:dyDescent="0.25">
      <c r="A910" s="41">
        <v>908</v>
      </c>
      <c r="B910" s="41" t="s">
        <v>3718</v>
      </c>
      <c r="C910" s="257" t="s">
        <v>3611</v>
      </c>
      <c r="D910" s="259"/>
      <c r="E910" s="71" t="s">
        <v>1771</v>
      </c>
      <c r="F910" s="480" t="s">
        <v>1772</v>
      </c>
      <c r="G910" s="450" t="s">
        <v>1773</v>
      </c>
      <c r="H910" s="7"/>
      <c r="I910" s="7"/>
      <c r="J910" s="44"/>
      <c r="K910" s="65">
        <f t="shared" si="210"/>
        <v>0</v>
      </c>
      <c r="L910" s="130">
        <f t="shared" si="211"/>
        <v>0</v>
      </c>
      <c r="M910" s="130"/>
      <c r="N910" s="73" t="s">
        <v>2419</v>
      </c>
      <c r="O910" s="369" t="s">
        <v>3612</v>
      </c>
      <c r="P910" s="481">
        <v>45443</v>
      </c>
      <c r="Q910" s="482">
        <v>1102.5</v>
      </c>
      <c r="R910" s="445">
        <f t="shared" si="212"/>
        <v>1212.75</v>
      </c>
      <c r="S910" s="445"/>
      <c r="T910" s="445"/>
      <c r="U910" s="4">
        <v>12</v>
      </c>
      <c r="V910" s="4"/>
      <c r="W910" s="483" t="s">
        <v>3763</v>
      </c>
      <c r="X910" s="27"/>
    </row>
    <row r="911" spans="1:24" ht="69.95" customHeight="1" x14ac:dyDescent="0.25">
      <c r="A911" s="41">
        <v>909</v>
      </c>
      <c r="B911" s="41" t="s">
        <v>3718</v>
      </c>
      <c r="C911" s="257" t="s">
        <v>3613</v>
      </c>
      <c r="D911" s="259"/>
      <c r="E911" s="71" t="s">
        <v>3614</v>
      </c>
      <c r="F911" s="480" t="s">
        <v>3615</v>
      </c>
      <c r="G911" s="456" t="s">
        <v>3719</v>
      </c>
      <c r="H911" s="7"/>
      <c r="I911" s="7"/>
      <c r="J911" s="44"/>
      <c r="K911" s="65">
        <f t="shared" si="210"/>
        <v>0</v>
      </c>
      <c r="L911" s="130">
        <f t="shared" si="211"/>
        <v>0</v>
      </c>
      <c r="M911" s="130"/>
      <c r="N911" s="73" t="s">
        <v>2419</v>
      </c>
      <c r="O911" s="369" t="s">
        <v>3616</v>
      </c>
      <c r="P911" s="481">
        <v>45110</v>
      </c>
      <c r="Q911" s="482">
        <v>233</v>
      </c>
      <c r="R911" s="445">
        <f t="shared" si="212"/>
        <v>256.3</v>
      </c>
      <c r="S911" s="445"/>
      <c r="T911" s="445"/>
      <c r="U911" s="4">
        <v>2</v>
      </c>
      <c r="V911" s="4"/>
      <c r="W911" s="483" t="s">
        <v>3763</v>
      </c>
      <c r="X911" s="27"/>
    </row>
    <row r="912" spans="1:24" ht="69.95" customHeight="1" x14ac:dyDescent="0.25">
      <c r="A912" s="41">
        <v>910</v>
      </c>
      <c r="B912" s="41" t="s">
        <v>3718</v>
      </c>
      <c r="C912" s="257" t="s">
        <v>3617</v>
      </c>
      <c r="D912" s="259"/>
      <c r="E912" s="71" t="s">
        <v>19</v>
      </c>
      <c r="F912" s="480" t="s">
        <v>82</v>
      </c>
      <c r="G912" s="450" t="s">
        <v>83</v>
      </c>
      <c r="H912" s="7"/>
      <c r="I912" s="7"/>
      <c r="J912" s="44"/>
      <c r="K912" s="65">
        <f t="shared" si="210"/>
        <v>0</v>
      </c>
      <c r="L912" s="130">
        <f t="shared" si="211"/>
        <v>0</v>
      </c>
      <c r="M912" s="130"/>
      <c r="N912" s="73" t="s">
        <v>2419</v>
      </c>
      <c r="O912" s="369" t="s">
        <v>3618</v>
      </c>
      <c r="P912" s="481">
        <v>45412</v>
      </c>
      <c r="Q912" s="482">
        <v>131818.43</v>
      </c>
      <c r="R912" s="445">
        <f t="shared" si="212"/>
        <v>145000.27299999999</v>
      </c>
      <c r="S912" s="445"/>
      <c r="T912" s="445"/>
      <c r="U912" s="4">
        <v>12</v>
      </c>
      <c r="V912" s="4"/>
      <c r="W912" s="483" t="s">
        <v>3763</v>
      </c>
      <c r="X912" s="27"/>
    </row>
    <row r="913" spans="1:24" ht="69.95" customHeight="1" x14ac:dyDescent="0.25">
      <c r="A913" s="41">
        <v>911</v>
      </c>
      <c r="B913" s="41" t="s">
        <v>3718</v>
      </c>
      <c r="C913" s="257" t="s">
        <v>3619</v>
      </c>
      <c r="D913" s="259"/>
      <c r="E913" s="71" t="s">
        <v>203</v>
      </c>
      <c r="F913" s="486" t="str">
        <f t="shared" ref="F913:G913" si="213">F864</f>
        <v>00272420639</v>
      </c>
      <c r="G913" s="450" t="str">
        <f t="shared" si="213"/>
        <v>farmaceuticidamor@legalmail.it</v>
      </c>
      <c r="H913" s="7"/>
      <c r="I913" s="7"/>
      <c r="J913" s="44"/>
      <c r="K913" s="65">
        <f t="shared" si="210"/>
        <v>0</v>
      </c>
      <c r="L913" s="130">
        <f t="shared" si="211"/>
        <v>0</v>
      </c>
      <c r="M913" s="130"/>
      <c r="N913" s="73" t="s">
        <v>2419</v>
      </c>
      <c r="O913" s="369" t="s">
        <v>3620</v>
      </c>
      <c r="P913" s="481">
        <v>45230</v>
      </c>
      <c r="Q913" s="482">
        <v>1012.5</v>
      </c>
      <c r="R913" s="445">
        <f t="shared" si="212"/>
        <v>1113.75</v>
      </c>
      <c r="S913" s="445"/>
      <c r="T913" s="445"/>
      <c r="U913" s="4">
        <v>6</v>
      </c>
      <c r="V913" s="4"/>
      <c r="W913" s="483" t="s">
        <v>3763</v>
      </c>
      <c r="X913" s="27"/>
    </row>
    <row r="914" spans="1:24" ht="69.95" customHeight="1" x14ac:dyDescent="0.25">
      <c r="A914" s="41">
        <v>912</v>
      </c>
      <c r="B914" s="41" t="s">
        <v>3718</v>
      </c>
      <c r="C914" s="257" t="s">
        <v>3622</v>
      </c>
      <c r="D914" s="259"/>
      <c r="E914" s="71" t="s">
        <v>110</v>
      </c>
      <c r="F914" s="480" t="s">
        <v>1768</v>
      </c>
      <c r="G914" s="450" t="s">
        <v>111</v>
      </c>
      <c r="H914" s="7"/>
      <c r="I914" s="7"/>
      <c r="J914" s="44"/>
      <c r="K914" s="65">
        <f t="shared" si="210"/>
        <v>0</v>
      </c>
      <c r="L914" s="130">
        <f t="shared" si="211"/>
        <v>0</v>
      </c>
      <c r="M914" s="130"/>
      <c r="N914" s="73" t="s">
        <v>2419</v>
      </c>
      <c r="O914" s="369" t="s">
        <v>3621</v>
      </c>
      <c r="P914" s="481">
        <v>45361</v>
      </c>
      <c r="Q914" s="482">
        <f>23400+1908</f>
        <v>25308</v>
      </c>
      <c r="R914" s="445">
        <f t="shared" si="212"/>
        <v>27838.799999999999</v>
      </c>
      <c r="S914" s="445"/>
      <c r="T914" s="445"/>
      <c r="U914" s="4">
        <v>9</v>
      </c>
      <c r="V914" s="4"/>
      <c r="W914" s="483" t="s">
        <v>3763</v>
      </c>
      <c r="X914" s="27"/>
    </row>
    <row r="915" spans="1:24" ht="69.95" customHeight="1" x14ac:dyDescent="0.25">
      <c r="A915" s="41">
        <v>913</v>
      </c>
      <c r="B915" s="41" t="s">
        <v>3718</v>
      </c>
      <c r="C915" s="257" t="s">
        <v>3623</v>
      </c>
      <c r="D915" s="259"/>
      <c r="E915" s="71" t="s">
        <v>2325</v>
      </c>
      <c r="F915" s="71">
        <v>4494061007</v>
      </c>
      <c r="G915" s="457" t="s">
        <v>3720</v>
      </c>
      <c r="H915" s="7"/>
      <c r="I915" s="7"/>
      <c r="J915" s="44"/>
      <c r="K915" s="65">
        <f t="shared" si="210"/>
        <v>0</v>
      </c>
      <c r="L915" s="130">
        <f t="shared" si="211"/>
        <v>0</v>
      </c>
      <c r="M915" s="130"/>
      <c r="N915" s="73" t="s">
        <v>2419</v>
      </c>
      <c r="O915" s="369" t="s">
        <v>3624</v>
      </c>
      <c r="P915" s="481">
        <v>45412</v>
      </c>
      <c r="Q915" s="482">
        <v>481.32</v>
      </c>
      <c r="R915" s="445">
        <f t="shared" si="212"/>
        <v>529.452</v>
      </c>
      <c r="S915" s="445"/>
      <c r="T915" s="445"/>
      <c r="U915" s="4">
        <v>12</v>
      </c>
      <c r="V915" s="4"/>
      <c r="W915" s="483" t="s">
        <v>3763</v>
      </c>
      <c r="X915" s="27"/>
    </row>
    <row r="916" spans="1:24" ht="69.95" customHeight="1" x14ac:dyDescent="0.25">
      <c r="A916" s="41">
        <v>914</v>
      </c>
      <c r="B916" s="41" t="s">
        <v>3718</v>
      </c>
      <c r="C916" s="257" t="s">
        <v>3625</v>
      </c>
      <c r="D916" s="259"/>
      <c r="E916" s="71" t="s">
        <v>200</v>
      </c>
      <c r="F916" s="486" t="s">
        <v>199</v>
      </c>
      <c r="G916" s="459" t="s">
        <v>100</v>
      </c>
      <c r="H916" s="7"/>
      <c r="I916" s="7"/>
      <c r="J916" s="44"/>
      <c r="K916" s="65">
        <f t="shared" si="210"/>
        <v>0</v>
      </c>
      <c r="L916" s="130">
        <f t="shared" si="211"/>
        <v>0</v>
      </c>
      <c r="M916" s="130"/>
      <c r="N916" s="73" t="s">
        <v>3626</v>
      </c>
      <c r="O916" s="369" t="s">
        <v>3627</v>
      </c>
      <c r="P916" s="481">
        <v>45260</v>
      </c>
      <c r="Q916" s="482">
        <v>3302.34</v>
      </c>
      <c r="R916" s="445">
        <f t="shared" si="212"/>
        <v>3632.5740000000001</v>
      </c>
      <c r="S916" s="445"/>
      <c r="T916" s="448" t="s">
        <v>3628</v>
      </c>
      <c r="U916" s="4">
        <v>6</v>
      </c>
      <c r="V916" s="4"/>
      <c r="W916" s="483" t="s">
        <v>3763</v>
      </c>
      <c r="X916" s="27"/>
    </row>
    <row r="917" spans="1:24" ht="69.95" customHeight="1" x14ac:dyDescent="0.25">
      <c r="A917" s="41">
        <v>915</v>
      </c>
      <c r="B917" s="41" t="s">
        <v>3718</v>
      </c>
      <c r="C917" s="257" t="s">
        <v>3629</v>
      </c>
      <c r="D917" s="259"/>
      <c r="E917" s="71" t="s">
        <v>16</v>
      </c>
      <c r="F917" s="480" t="s">
        <v>80</v>
      </c>
      <c r="G917" s="450" t="s">
        <v>81</v>
      </c>
      <c r="H917" s="7"/>
      <c r="I917" s="7"/>
      <c r="J917" s="44"/>
      <c r="K917" s="65">
        <f t="shared" si="210"/>
        <v>0</v>
      </c>
      <c r="L917" s="130">
        <f t="shared" si="211"/>
        <v>0</v>
      </c>
      <c r="M917" s="130"/>
      <c r="N917" s="73" t="s">
        <v>2419</v>
      </c>
      <c r="O917" s="369" t="s">
        <v>3630</v>
      </c>
      <c r="P917" s="481">
        <v>45443</v>
      </c>
      <c r="Q917" s="482">
        <v>54150</v>
      </c>
      <c r="R917" s="445">
        <f t="shared" si="212"/>
        <v>59565</v>
      </c>
      <c r="S917" s="445"/>
      <c r="T917" s="445"/>
      <c r="U917" s="4">
        <v>12</v>
      </c>
      <c r="V917" s="4"/>
      <c r="W917" s="483" t="s">
        <v>3763</v>
      </c>
      <c r="X917" s="27"/>
    </row>
    <row r="918" spans="1:24" ht="69.95" customHeight="1" x14ac:dyDescent="0.25">
      <c r="A918" s="41">
        <v>916</v>
      </c>
      <c r="B918" s="41" t="s">
        <v>3718</v>
      </c>
      <c r="C918" s="257" t="s">
        <v>3631</v>
      </c>
      <c r="D918" s="259"/>
      <c r="E918" s="71" t="s">
        <v>2186</v>
      </c>
      <c r="F918" s="508" t="s">
        <v>2187</v>
      </c>
      <c r="G918" s="449" t="s">
        <v>2188</v>
      </c>
      <c r="H918" s="7"/>
      <c r="I918" s="7"/>
      <c r="J918" s="44"/>
      <c r="K918" s="65">
        <f t="shared" si="210"/>
        <v>0</v>
      </c>
      <c r="L918" s="130">
        <f t="shared" si="211"/>
        <v>0</v>
      </c>
      <c r="M918" s="130"/>
      <c r="N918" s="73" t="s">
        <v>3626</v>
      </c>
      <c r="O918" s="369" t="s">
        <v>3632</v>
      </c>
      <c r="P918" s="481">
        <v>45260</v>
      </c>
      <c r="Q918" s="482">
        <v>9096</v>
      </c>
      <c r="R918" s="445">
        <f t="shared" si="212"/>
        <v>10005.6</v>
      </c>
      <c r="S918" s="445"/>
      <c r="T918" s="448" t="s">
        <v>2265</v>
      </c>
      <c r="U918" s="4">
        <v>6</v>
      </c>
      <c r="V918" s="4"/>
      <c r="W918" s="483" t="s">
        <v>3763</v>
      </c>
      <c r="X918" s="27"/>
    </row>
    <row r="919" spans="1:24" ht="69.95" customHeight="1" x14ac:dyDescent="0.25">
      <c r="A919" s="41">
        <v>917</v>
      </c>
      <c r="B919" s="41" t="s">
        <v>3718</v>
      </c>
      <c r="C919" s="257" t="s">
        <v>3633</v>
      </c>
      <c r="D919" s="259"/>
      <c r="E919" s="71" t="s">
        <v>340</v>
      </c>
      <c r="F919" s="486" t="str">
        <f t="shared" ref="F919:G919" si="214">F779</f>
        <v>02944970348</v>
      </c>
      <c r="G919" s="450" t="str">
        <f t="shared" si="214"/>
        <v>chiesiitalia@legalmail.it</v>
      </c>
      <c r="H919" s="7"/>
      <c r="I919" s="7"/>
      <c r="J919" s="44"/>
      <c r="K919" s="65">
        <f t="shared" si="210"/>
        <v>0</v>
      </c>
      <c r="L919" s="130">
        <f t="shared" si="211"/>
        <v>0</v>
      </c>
      <c r="M919" s="130"/>
      <c r="N919" s="73" t="s">
        <v>2419</v>
      </c>
      <c r="O919" s="369" t="s">
        <v>3634</v>
      </c>
      <c r="P919" s="481">
        <v>45443</v>
      </c>
      <c r="Q919" s="482">
        <v>1348.53</v>
      </c>
      <c r="R919" s="445">
        <f t="shared" si="212"/>
        <v>1483.383</v>
      </c>
      <c r="S919" s="445"/>
      <c r="T919" s="445"/>
      <c r="U919" s="4">
        <v>12</v>
      </c>
      <c r="V919" s="4"/>
      <c r="W919" s="483" t="s">
        <v>3763</v>
      </c>
      <c r="X919" s="27"/>
    </row>
    <row r="920" spans="1:24" ht="69.95" customHeight="1" x14ac:dyDescent="0.25">
      <c r="A920" s="41">
        <v>918</v>
      </c>
      <c r="B920" s="41" t="s">
        <v>3718</v>
      </c>
      <c r="C920" s="257" t="s">
        <v>3635</v>
      </c>
      <c r="D920" s="259"/>
      <c r="E920" s="71" t="s">
        <v>1244</v>
      </c>
      <c r="F920" s="480" t="s">
        <v>3536</v>
      </c>
      <c r="G920" s="310" t="s">
        <v>1246</v>
      </c>
      <c r="H920" s="7"/>
      <c r="I920" s="7"/>
      <c r="J920" s="44"/>
      <c r="K920" s="65">
        <f t="shared" si="210"/>
        <v>0</v>
      </c>
      <c r="L920" s="130">
        <f t="shared" si="211"/>
        <v>0</v>
      </c>
      <c r="M920" s="130"/>
      <c r="N920" s="73" t="s">
        <v>3626</v>
      </c>
      <c r="O920" s="369" t="s">
        <v>3636</v>
      </c>
      <c r="P920" s="481"/>
      <c r="Q920" s="482">
        <v>2160</v>
      </c>
      <c r="R920" s="445">
        <f t="shared" si="212"/>
        <v>2376</v>
      </c>
      <c r="S920" s="445"/>
      <c r="T920" s="445" t="s">
        <v>3637</v>
      </c>
      <c r="U920" s="4">
        <v>12</v>
      </c>
      <c r="V920" s="4"/>
      <c r="W920" s="483" t="s">
        <v>3763</v>
      </c>
      <c r="X920" s="27"/>
    </row>
    <row r="921" spans="1:24" ht="69.95" customHeight="1" x14ac:dyDescent="0.25">
      <c r="A921" s="41">
        <v>919</v>
      </c>
      <c r="B921" s="41" t="s">
        <v>3718</v>
      </c>
      <c r="C921" s="257" t="s">
        <v>2354</v>
      </c>
      <c r="D921" s="259"/>
      <c r="E921" s="71" t="s">
        <v>1244</v>
      </c>
      <c r="F921" s="480" t="s">
        <v>3638</v>
      </c>
      <c r="G921" s="310" t="s">
        <v>1246</v>
      </c>
      <c r="H921" s="7"/>
      <c r="I921" s="7"/>
      <c r="J921" s="44"/>
      <c r="K921" s="65">
        <f t="shared" si="210"/>
        <v>0</v>
      </c>
      <c r="L921" s="130">
        <f t="shared" si="211"/>
        <v>0</v>
      </c>
      <c r="M921" s="130"/>
      <c r="N921" s="73" t="s">
        <v>2419</v>
      </c>
      <c r="O921" s="369" t="s">
        <v>3639</v>
      </c>
      <c r="P921" s="481">
        <v>45443</v>
      </c>
      <c r="Q921" s="482">
        <v>57841.98</v>
      </c>
      <c r="R921" s="445">
        <f t="shared" si="212"/>
        <v>63626.178</v>
      </c>
      <c r="S921" s="445"/>
      <c r="T921" s="448" t="s">
        <v>2265</v>
      </c>
      <c r="U921" s="4">
        <v>12</v>
      </c>
      <c r="V921" s="4"/>
      <c r="W921" s="483" t="s">
        <v>3763</v>
      </c>
      <c r="X921" s="27"/>
    </row>
    <row r="922" spans="1:24" ht="69.95" customHeight="1" x14ac:dyDescent="0.25">
      <c r="A922" s="41">
        <v>920</v>
      </c>
      <c r="B922" s="41" t="s">
        <v>3718</v>
      </c>
      <c r="C922" s="257" t="s">
        <v>3640</v>
      </c>
      <c r="D922" s="259"/>
      <c r="E922" s="71" t="s">
        <v>13</v>
      </c>
      <c r="F922" s="480" t="s">
        <v>74</v>
      </c>
      <c r="G922" s="450" t="s">
        <v>75</v>
      </c>
      <c r="H922" s="7"/>
      <c r="I922" s="7"/>
      <c r="J922" s="44"/>
      <c r="K922" s="65">
        <f t="shared" si="210"/>
        <v>0</v>
      </c>
      <c r="L922" s="130">
        <f t="shared" si="211"/>
        <v>0</v>
      </c>
      <c r="M922" s="130"/>
      <c r="N922" s="73" t="s">
        <v>2419</v>
      </c>
      <c r="O922" s="369" t="s">
        <v>3641</v>
      </c>
      <c r="P922" s="481">
        <v>45443</v>
      </c>
      <c r="Q922" s="482">
        <v>33957</v>
      </c>
      <c r="R922" s="445">
        <f t="shared" si="212"/>
        <v>37352.699999999997</v>
      </c>
      <c r="S922" s="445"/>
      <c r="T922" s="445" t="s">
        <v>3184</v>
      </c>
      <c r="U922" s="4">
        <v>12</v>
      </c>
      <c r="V922" s="4"/>
      <c r="W922" s="483" t="s">
        <v>3763</v>
      </c>
      <c r="X922" s="27"/>
    </row>
    <row r="923" spans="1:24" ht="69.95" customHeight="1" x14ac:dyDescent="0.25">
      <c r="A923" s="41">
        <v>921</v>
      </c>
      <c r="B923" s="41" t="s">
        <v>3718</v>
      </c>
      <c r="C923" s="257" t="s">
        <v>2361</v>
      </c>
      <c r="D923" s="259"/>
      <c r="E923" s="71" t="s">
        <v>284</v>
      </c>
      <c r="F923" s="486" t="s">
        <v>285</v>
      </c>
      <c r="G923" s="450" t="s">
        <v>286</v>
      </c>
      <c r="H923" s="7"/>
      <c r="I923" s="7"/>
      <c r="J923" s="44"/>
      <c r="K923" s="65">
        <f t="shared" si="210"/>
        <v>0</v>
      </c>
      <c r="L923" s="130">
        <f t="shared" si="211"/>
        <v>0</v>
      </c>
      <c r="M923" s="130"/>
      <c r="N923" s="73" t="s">
        <v>2419</v>
      </c>
      <c r="O923" s="369" t="s">
        <v>3642</v>
      </c>
      <c r="P923" s="481">
        <v>45146</v>
      </c>
      <c r="Q923" s="482">
        <v>1298</v>
      </c>
      <c r="R923" s="445">
        <f t="shared" si="212"/>
        <v>1427.8</v>
      </c>
      <c r="S923" s="445"/>
      <c r="T923" s="445"/>
      <c r="U923" s="4">
        <v>3</v>
      </c>
      <c r="V923" s="4"/>
      <c r="W923" s="483" t="s">
        <v>3763</v>
      </c>
      <c r="X923" s="27"/>
    </row>
    <row r="924" spans="1:24" ht="69.95" customHeight="1" x14ac:dyDescent="0.25">
      <c r="A924" s="41">
        <v>922</v>
      </c>
      <c r="B924" s="41" t="s">
        <v>3718</v>
      </c>
      <c r="C924" s="257" t="s">
        <v>3643</v>
      </c>
      <c r="D924" s="259"/>
      <c r="E924" s="71" t="s">
        <v>23</v>
      </c>
      <c r="F924" s="480" t="s">
        <v>84</v>
      </c>
      <c r="G924" s="450" t="s">
        <v>93</v>
      </c>
      <c r="H924" s="130"/>
      <c r="I924" s="73" t="s">
        <v>2419</v>
      </c>
      <c r="J924" s="44"/>
      <c r="K924" s="65">
        <f t="shared" si="210"/>
        <v>0</v>
      </c>
      <c r="L924" s="130">
        <f t="shared" si="211"/>
        <v>0</v>
      </c>
      <c r="M924" s="130"/>
      <c r="N924" s="73" t="s">
        <v>2419</v>
      </c>
      <c r="O924" s="369" t="s">
        <v>3644</v>
      </c>
      <c r="P924" s="481">
        <v>45443</v>
      </c>
      <c r="Q924" s="482">
        <v>213754.19</v>
      </c>
      <c r="R924" s="445">
        <f t="shared" si="212"/>
        <v>235129.609</v>
      </c>
      <c r="S924" s="445"/>
      <c r="T924" s="445"/>
      <c r="U924" s="4">
        <v>6</v>
      </c>
      <c r="V924" s="4"/>
      <c r="W924" s="483" t="s">
        <v>3763</v>
      </c>
      <c r="X924" s="27"/>
    </row>
    <row r="925" spans="1:24" ht="69.95" customHeight="1" x14ac:dyDescent="0.25">
      <c r="A925" s="41">
        <v>923</v>
      </c>
      <c r="B925" s="41" t="s">
        <v>3718</v>
      </c>
      <c r="C925" s="257" t="s">
        <v>3645</v>
      </c>
      <c r="D925" s="259"/>
      <c r="E925" s="71" t="s">
        <v>23</v>
      </c>
      <c r="F925" s="480" t="s">
        <v>84</v>
      </c>
      <c r="G925" s="450" t="s">
        <v>93</v>
      </c>
      <c r="H925" s="130"/>
      <c r="I925" s="73" t="s">
        <v>2419</v>
      </c>
      <c r="J925" s="44"/>
      <c r="K925" s="65">
        <f t="shared" ref="K925" si="215">H925*J925</f>
        <v>0</v>
      </c>
      <c r="L925" s="130">
        <f t="shared" ref="L925" si="216">J925</f>
        <v>0</v>
      </c>
      <c r="M925" s="130"/>
      <c r="N925" s="73" t="s">
        <v>2419</v>
      </c>
      <c r="O925" s="369" t="s">
        <v>3646</v>
      </c>
      <c r="P925" s="481">
        <v>45443</v>
      </c>
      <c r="Q925" s="482">
        <v>8640</v>
      </c>
      <c r="R925" s="445">
        <f ca="1">+W934+R925</f>
        <v>0</v>
      </c>
      <c r="S925" s="445"/>
      <c r="T925" s="445"/>
      <c r="U925" s="4">
        <v>12</v>
      </c>
      <c r="V925" s="4"/>
      <c r="W925" s="483" t="s">
        <v>3763</v>
      </c>
      <c r="X925" s="27"/>
    </row>
    <row r="926" spans="1:24" ht="69.95" customHeight="1" x14ac:dyDescent="0.25">
      <c r="A926" s="41">
        <v>924</v>
      </c>
      <c r="B926" s="41" t="s">
        <v>3718</v>
      </c>
      <c r="C926" s="257" t="s">
        <v>3647</v>
      </c>
      <c r="D926" s="259"/>
      <c r="E926" s="71" t="s">
        <v>55</v>
      </c>
      <c r="F926" s="487" t="s">
        <v>92</v>
      </c>
      <c r="G926" s="305" t="s">
        <v>459</v>
      </c>
      <c r="H926" s="7"/>
      <c r="I926" s="7"/>
      <c r="J926" s="44"/>
      <c r="K926" s="65">
        <f t="shared" si="210"/>
        <v>0</v>
      </c>
      <c r="L926" s="130">
        <f t="shared" si="211"/>
        <v>0</v>
      </c>
      <c r="M926" s="130"/>
      <c r="N926" s="73" t="s">
        <v>3573</v>
      </c>
      <c r="O926" s="369" t="s">
        <v>3648</v>
      </c>
      <c r="P926" s="481">
        <v>45443</v>
      </c>
      <c r="Q926" s="482">
        <v>199791.55</v>
      </c>
      <c r="R926" s="445">
        <f t="shared" si="212"/>
        <v>219770.70499999999</v>
      </c>
      <c r="S926" s="445"/>
      <c r="T926" s="445" t="s">
        <v>3184</v>
      </c>
      <c r="U926" s="4">
        <v>12</v>
      </c>
      <c r="V926" s="4"/>
      <c r="W926" s="483" t="s">
        <v>3763</v>
      </c>
      <c r="X926" s="27"/>
    </row>
    <row r="927" spans="1:24" ht="69.95" customHeight="1" x14ac:dyDescent="0.25">
      <c r="A927" s="41">
        <v>925</v>
      </c>
      <c r="B927" s="41" t="s">
        <v>3718</v>
      </c>
      <c r="C927" s="257" t="s">
        <v>3649</v>
      </c>
      <c r="D927" s="259"/>
      <c r="E927" s="71" t="s">
        <v>1710</v>
      </c>
      <c r="F927" s="480" t="s">
        <v>1711</v>
      </c>
      <c r="G927" s="450" t="s">
        <v>1712</v>
      </c>
      <c r="H927" s="7"/>
      <c r="I927" s="7"/>
      <c r="J927" s="44"/>
      <c r="K927" s="65">
        <f t="shared" si="210"/>
        <v>0</v>
      </c>
      <c r="L927" s="130">
        <f t="shared" si="211"/>
        <v>0</v>
      </c>
      <c r="M927" s="130"/>
      <c r="N927" s="73" t="s">
        <v>2419</v>
      </c>
      <c r="O927" s="369" t="s">
        <v>3650</v>
      </c>
      <c r="P927" s="481">
        <v>45077</v>
      </c>
      <c r="Q927" s="482">
        <v>36562.5</v>
      </c>
      <c r="R927" s="445">
        <f t="shared" si="212"/>
        <v>40218.75</v>
      </c>
      <c r="S927" s="445"/>
      <c r="T927" s="445" t="s">
        <v>2252</v>
      </c>
      <c r="U927" s="4">
        <v>12</v>
      </c>
      <c r="V927" s="4"/>
      <c r="W927" s="483" t="s">
        <v>3763</v>
      </c>
      <c r="X927" s="27"/>
    </row>
    <row r="928" spans="1:24" ht="69.95" customHeight="1" x14ac:dyDescent="0.25">
      <c r="A928" s="41">
        <v>926</v>
      </c>
      <c r="B928" s="41" t="s">
        <v>3718</v>
      </c>
      <c r="C928" s="257" t="s">
        <v>3651</v>
      </c>
      <c r="D928" s="259"/>
      <c r="E928" s="71" t="s">
        <v>23</v>
      </c>
      <c r="F928" s="480" t="s">
        <v>84</v>
      </c>
      <c r="G928" s="450" t="s">
        <v>93</v>
      </c>
      <c r="H928" s="7"/>
      <c r="I928" s="7"/>
      <c r="J928" s="44"/>
      <c r="K928" s="65">
        <f t="shared" si="210"/>
        <v>0</v>
      </c>
      <c r="L928" s="130">
        <f t="shared" si="211"/>
        <v>0</v>
      </c>
      <c r="M928" s="130"/>
      <c r="N928" s="73" t="s">
        <v>2419</v>
      </c>
      <c r="O928" s="369" t="s">
        <v>3652</v>
      </c>
      <c r="P928" s="481">
        <v>45443</v>
      </c>
      <c r="Q928" s="482">
        <v>133587.6</v>
      </c>
      <c r="R928" s="445">
        <f t="shared" si="212"/>
        <v>146946.36000000002</v>
      </c>
      <c r="S928" s="445"/>
      <c r="T928" s="448" t="s">
        <v>3184</v>
      </c>
      <c r="U928" s="4">
        <v>12</v>
      </c>
      <c r="V928" s="4"/>
      <c r="W928" s="483" t="s">
        <v>3763</v>
      </c>
      <c r="X928" s="27"/>
    </row>
    <row r="929" spans="1:24" ht="69.95" customHeight="1" x14ac:dyDescent="0.25">
      <c r="A929" s="41">
        <v>927</v>
      </c>
      <c r="B929" s="41" t="s">
        <v>3718</v>
      </c>
      <c r="C929" s="257" t="s">
        <v>3653</v>
      </c>
      <c r="D929" s="259"/>
      <c r="E929" s="71" t="s">
        <v>21</v>
      </c>
      <c r="F929" s="480">
        <v>426150488</v>
      </c>
      <c r="G929" s="450" t="s">
        <v>115</v>
      </c>
      <c r="H929" s="7"/>
      <c r="I929" s="7"/>
      <c r="J929" s="44"/>
      <c r="K929" s="65">
        <f t="shared" si="210"/>
        <v>0</v>
      </c>
      <c r="L929" s="130">
        <f t="shared" si="211"/>
        <v>0</v>
      </c>
      <c r="M929" s="130"/>
      <c r="N929" s="73" t="s">
        <v>2419</v>
      </c>
      <c r="O929" s="369" t="s">
        <v>3654</v>
      </c>
      <c r="P929" s="481">
        <v>45443</v>
      </c>
      <c r="Q929" s="482">
        <v>23107.42</v>
      </c>
      <c r="R929" s="445">
        <f t="shared" si="212"/>
        <v>25418.161999999997</v>
      </c>
      <c r="S929" s="445"/>
      <c r="T929" s="448" t="s">
        <v>3184</v>
      </c>
      <c r="U929" s="4">
        <v>12</v>
      </c>
      <c r="V929" s="4"/>
      <c r="W929" s="483" t="s">
        <v>3763</v>
      </c>
      <c r="X929" s="27"/>
    </row>
    <row r="930" spans="1:24" ht="69.95" customHeight="1" x14ac:dyDescent="0.25">
      <c r="A930" s="41">
        <v>928</v>
      </c>
      <c r="B930" s="41" t="s">
        <v>3718</v>
      </c>
      <c r="C930" s="257" t="s">
        <v>3655</v>
      </c>
      <c r="D930" s="259"/>
      <c r="E930" s="71" t="s">
        <v>3656</v>
      </c>
      <c r="F930" s="486" t="s">
        <v>695</v>
      </c>
      <c r="G930" s="450" t="s">
        <v>696</v>
      </c>
      <c r="H930" s="7"/>
      <c r="I930" s="7"/>
      <c r="J930" s="44"/>
      <c r="K930" s="65">
        <f t="shared" si="210"/>
        <v>0</v>
      </c>
      <c r="L930" s="130">
        <f t="shared" si="211"/>
        <v>0</v>
      </c>
      <c r="M930" s="130"/>
      <c r="N930" s="73" t="s">
        <v>2419</v>
      </c>
      <c r="O930" s="369" t="s">
        <v>3657</v>
      </c>
      <c r="P930" s="481">
        <v>45443</v>
      </c>
      <c r="Q930" s="482">
        <v>573.5</v>
      </c>
      <c r="R930" s="445">
        <f t="shared" si="212"/>
        <v>630.85</v>
      </c>
      <c r="S930" s="445"/>
      <c r="T930" s="445"/>
      <c r="U930" s="4">
        <v>12</v>
      </c>
      <c r="V930" s="4"/>
      <c r="W930" s="483" t="s">
        <v>3763</v>
      </c>
      <c r="X930" s="27"/>
    </row>
    <row r="931" spans="1:24" ht="69.95" hidden="1" customHeight="1" x14ac:dyDescent="0.25">
      <c r="A931" s="41">
        <v>929</v>
      </c>
      <c r="B931" s="41" t="s">
        <v>3718</v>
      </c>
      <c r="C931" s="258" t="s">
        <v>3658</v>
      </c>
      <c r="D931" s="259"/>
      <c r="E931" s="34" t="s">
        <v>132</v>
      </c>
      <c r="F931" s="35" t="s">
        <v>133</v>
      </c>
      <c r="G931" s="450" t="s">
        <v>134</v>
      </c>
      <c r="H931" s="7"/>
      <c r="I931" s="7"/>
      <c r="J931" s="44"/>
      <c r="K931" s="65">
        <f t="shared" si="210"/>
        <v>0</v>
      </c>
      <c r="L931" s="130">
        <f t="shared" si="211"/>
        <v>0</v>
      </c>
      <c r="M931" s="130"/>
      <c r="N931" s="73" t="s">
        <v>2419</v>
      </c>
      <c r="O931" s="73" t="s">
        <v>3659</v>
      </c>
      <c r="P931" s="38">
        <v>45260</v>
      </c>
      <c r="Q931" s="39">
        <v>859.15</v>
      </c>
      <c r="R931" s="445">
        <f t="shared" si="212"/>
        <v>945.06499999999994</v>
      </c>
      <c r="S931" s="445"/>
      <c r="T931" s="445" t="s">
        <v>3660</v>
      </c>
      <c r="U931" s="4">
        <v>5</v>
      </c>
      <c r="V931" s="4"/>
      <c r="W931" s="27"/>
      <c r="X931" s="27"/>
    </row>
    <row r="932" spans="1:24" ht="69.95" customHeight="1" x14ac:dyDescent="0.25">
      <c r="A932" s="41">
        <v>930</v>
      </c>
      <c r="B932" s="41" t="s">
        <v>3718</v>
      </c>
      <c r="C932" s="257" t="s">
        <v>2849</v>
      </c>
      <c r="D932" s="259"/>
      <c r="E932" s="71" t="s">
        <v>1303</v>
      </c>
      <c r="F932" s="480" t="s">
        <v>1307</v>
      </c>
      <c r="G932" s="450" t="s">
        <v>1804</v>
      </c>
      <c r="H932" s="7"/>
      <c r="I932" s="7"/>
      <c r="J932" s="44"/>
      <c r="K932" s="65">
        <f t="shared" si="210"/>
        <v>0</v>
      </c>
      <c r="L932" s="130">
        <f t="shared" si="211"/>
        <v>0</v>
      </c>
      <c r="M932" s="130"/>
      <c r="N932" s="73" t="s">
        <v>2419</v>
      </c>
      <c r="O932" s="369" t="s">
        <v>3661</v>
      </c>
      <c r="P932" s="481">
        <v>45412</v>
      </c>
      <c r="Q932" s="482">
        <v>4408</v>
      </c>
      <c r="R932" s="445">
        <f t="shared" si="212"/>
        <v>4848.8</v>
      </c>
      <c r="S932" s="445"/>
      <c r="T932" s="445"/>
      <c r="U932" s="4">
        <v>12</v>
      </c>
      <c r="V932" s="4"/>
      <c r="W932" s="483" t="s">
        <v>3763</v>
      </c>
      <c r="X932" s="27"/>
    </row>
    <row r="933" spans="1:24" ht="69.95" customHeight="1" x14ac:dyDescent="0.25">
      <c r="A933" s="41">
        <v>931</v>
      </c>
      <c r="B933" s="41" t="s">
        <v>3718</v>
      </c>
      <c r="C933" s="257" t="s">
        <v>3662</v>
      </c>
      <c r="D933" s="259"/>
      <c r="E933" s="71" t="s">
        <v>2153</v>
      </c>
      <c r="F933" s="486" t="s">
        <v>773</v>
      </c>
      <c r="G933" s="394" t="s">
        <v>3730</v>
      </c>
      <c r="H933" s="7"/>
      <c r="I933" s="7"/>
      <c r="J933" s="44"/>
      <c r="K933" s="65">
        <f t="shared" si="210"/>
        <v>0</v>
      </c>
      <c r="L933" s="130">
        <f t="shared" si="211"/>
        <v>0</v>
      </c>
      <c r="M933" s="130"/>
      <c r="N933" s="73" t="s">
        <v>2419</v>
      </c>
      <c r="O933" s="369" t="s">
        <v>3663</v>
      </c>
      <c r="P933" s="481">
        <v>45443</v>
      </c>
      <c r="Q933" s="482">
        <v>207828</v>
      </c>
      <c r="R933" s="445">
        <f t="shared" si="212"/>
        <v>228610.8</v>
      </c>
      <c r="S933" s="445"/>
      <c r="T933" s="445" t="s">
        <v>3184</v>
      </c>
      <c r="U933" s="4">
        <v>12</v>
      </c>
      <c r="V933" s="4"/>
      <c r="W933" s="483" t="s">
        <v>3763</v>
      </c>
      <c r="X933" s="27"/>
    </row>
    <row r="934" spans="1:24" ht="69.95" customHeight="1" x14ac:dyDescent="0.25">
      <c r="A934" s="41">
        <v>932</v>
      </c>
      <c r="B934" s="41" t="s">
        <v>3718</v>
      </c>
      <c r="C934" s="257" t="s">
        <v>3664</v>
      </c>
      <c r="D934" s="259"/>
      <c r="E934" s="71" t="s">
        <v>23</v>
      </c>
      <c r="F934" s="480" t="s">
        <v>84</v>
      </c>
      <c r="G934" s="450" t="s">
        <v>93</v>
      </c>
      <c r="H934" s="7"/>
      <c r="I934" s="7"/>
      <c r="J934" s="44"/>
      <c r="K934" s="65">
        <f t="shared" ref="K934:K963" si="217">H934*J934</f>
        <v>0</v>
      </c>
      <c r="L934" s="130">
        <f t="shared" ref="L934:L963" si="218">J934</f>
        <v>0</v>
      </c>
      <c r="M934" s="130"/>
      <c r="N934" s="73" t="s">
        <v>2419</v>
      </c>
      <c r="O934" s="369" t="s">
        <v>3665</v>
      </c>
      <c r="P934" s="481">
        <v>45443</v>
      </c>
      <c r="Q934" s="482">
        <v>38915.800000000003</v>
      </c>
      <c r="R934" s="448">
        <f t="shared" ref="R934:R963" si="219">(Q934*0.1)+Q934</f>
        <v>42807.380000000005</v>
      </c>
      <c r="S934" s="448"/>
      <c r="T934" s="448"/>
      <c r="U934" s="4">
        <v>12</v>
      </c>
      <c r="V934" s="4"/>
      <c r="W934" s="483" t="s">
        <v>3763</v>
      </c>
      <c r="X934" s="27"/>
    </row>
    <row r="935" spans="1:24" ht="69.95" customHeight="1" x14ac:dyDescent="0.25">
      <c r="A935" s="41">
        <v>933</v>
      </c>
      <c r="B935" s="41" t="s">
        <v>3718</v>
      </c>
      <c r="C935" s="257" t="s">
        <v>3666</v>
      </c>
      <c r="D935" s="259"/>
      <c r="E935" s="71" t="s">
        <v>1929</v>
      </c>
      <c r="F935" s="486" t="str">
        <f t="shared" ref="F935:G935" si="220">F709</f>
        <v>02789580590</v>
      </c>
      <c r="G935" s="450" t="str">
        <f t="shared" si="220"/>
        <v>MYLAN.GARE@LEGALMAIL.IT</v>
      </c>
      <c r="H935" s="7"/>
      <c r="I935" s="7"/>
      <c r="J935" s="44"/>
      <c r="K935" s="65">
        <f t="shared" si="217"/>
        <v>0</v>
      </c>
      <c r="L935" s="130">
        <f t="shared" si="218"/>
        <v>0</v>
      </c>
      <c r="M935" s="130"/>
      <c r="N935" s="73" t="s">
        <v>3626</v>
      </c>
      <c r="O935" s="369" t="s">
        <v>3667</v>
      </c>
      <c r="P935" s="481">
        <v>45260</v>
      </c>
      <c r="Q935" s="482">
        <v>4090.9</v>
      </c>
      <c r="R935" s="448">
        <f t="shared" si="219"/>
        <v>4499.99</v>
      </c>
      <c r="S935" s="448"/>
      <c r="T935" s="448"/>
      <c r="U935" s="4">
        <v>8</v>
      </c>
      <c r="V935" s="4"/>
      <c r="W935" s="483" t="s">
        <v>3763</v>
      </c>
      <c r="X935" s="27"/>
    </row>
    <row r="936" spans="1:24" ht="69.95" customHeight="1" x14ac:dyDescent="0.25">
      <c r="A936" s="41">
        <v>934</v>
      </c>
      <c r="B936" s="41" t="s">
        <v>3718</v>
      </c>
      <c r="C936" s="257" t="s">
        <v>3668</v>
      </c>
      <c r="D936" s="259"/>
      <c r="E936" s="71" t="s">
        <v>1873</v>
      </c>
      <c r="F936" s="480" t="s">
        <v>1874</v>
      </c>
      <c r="G936" s="449" t="s">
        <v>1875</v>
      </c>
      <c r="H936" s="7"/>
      <c r="I936" s="7"/>
      <c r="J936" s="44"/>
      <c r="K936" s="65">
        <f t="shared" si="217"/>
        <v>0</v>
      </c>
      <c r="L936" s="130">
        <f t="shared" si="218"/>
        <v>0</v>
      </c>
      <c r="M936" s="130"/>
      <c r="N936" s="73" t="s">
        <v>3626</v>
      </c>
      <c r="O936" s="369" t="s">
        <v>3669</v>
      </c>
      <c r="P936" s="481">
        <v>45382</v>
      </c>
      <c r="Q936" s="482">
        <v>111.28</v>
      </c>
      <c r="R936" s="448">
        <f t="shared" si="219"/>
        <v>122.408</v>
      </c>
      <c r="S936" s="448"/>
      <c r="T936" s="448" t="s">
        <v>3184</v>
      </c>
      <c r="U936" s="4">
        <v>12</v>
      </c>
      <c r="V936" s="4"/>
      <c r="W936" s="483" t="s">
        <v>3763</v>
      </c>
      <c r="X936" s="27"/>
    </row>
    <row r="937" spans="1:24" ht="69.95" customHeight="1" x14ac:dyDescent="0.25">
      <c r="A937" s="41">
        <v>935</v>
      </c>
      <c r="B937" s="41" t="s">
        <v>3718</v>
      </c>
      <c r="C937" s="257" t="s">
        <v>3670</v>
      </c>
      <c r="D937" s="259"/>
      <c r="E937" s="71" t="s">
        <v>2191</v>
      </c>
      <c r="F937" s="508" t="s">
        <v>1016</v>
      </c>
      <c r="G937" s="450" t="s">
        <v>2192</v>
      </c>
      <c r="H937" s="7"/>
      <c r="I937" s="7"/>
      <c r="J937" s="44"/>
      <c r="K937" s="65">
        <f t="shared" si="217"/>
        <v>0</v>
      </c>
      <c r="L937" s="130">
        <f t="shared" si="218"/>
        <v>0</v>
      </c>
      <c r="M937" s="130"/>
      <c r="N937" s="73" t="s">
        <v>3626</v>
      </c>
      <c r="O937" s="369" t="s">
        <v>3671</v>
      </c>
      <c r="P937" s="481">
        <v>45382</v>
      </c>
      <c r="Q937" s="482">
        <v>403.2</v>
      </c>
      <c r="R937" s="448">
        <f t="shared" si="219"/>
        <v>443.52</v>
      </c>
      <c r="S937" s="448"/>
      <c r="T937" s="448" t="s">
        <v>3672</v>
      </c>
      <c r="U937" s="4">
        <v>12</v>
      </c>
      <c r="V937" s="4"/>
      <c r="W937" s="483" t="s">
        <v>3763</v>
      </c>
      <c r="X937" s="27"/>
    </row>
    <row r="938" spans="1:24" ht="69.95" customHeight="1" x14ac:dyDescent="0.25">
      <c r="A938" s="41">
        <v>936</v>
      </c>
      <c r="B938" s="41" t="s">
        <v>3718</v>
      </c>
      <c r="C938" s="257" t="s">
        <v>3673</v>
      </c>
      <c r="D938" s="259"/>
      <c r="E938" s="71" t="s">
        <v>3674</v>
      </c>
      <c r="F938" s="71" t="s">
        <v>3721</v>
      </c>
      <c r="G938" s="449" t="s">
        <v>3675</v>
      </c>
      <c r="H938" s="7"/>
      <c r="I938" s="7"/>
      <c r="J938" s="44"/>
      <c r="K938" s="65">
        <f t="shared" si="217"/>
        <v>0</v>
      </c>
      <c r="L938" s="130">
        <f t="shared" si="218"/>
        <v>0</v>
      </c>
      <c r="M938" s="130"/>
      <c r="N938" s="73" t="s">
        <v>3626</v>
      </c>
      <c r="O938" s="369" t="s">
        <v>3676</v>
      </c>
      <c r="P938" s="481">
        <v>45077</v>
      </c>
      <c r="Q938" s="482">
        <v>2210</v>
      </c>
      <c r="R938" s="448">
        <f t="shared" si="219"/>
        <v>2431</v>
      </c>
      <c r="S938" s="448"/>
      <c r="T938" s="448" t="s">
        <v>3184</v>
      </c>
      <c r="U938" s="4">
        <v>12</v>
      </c>
      <c r="V938" s="4"/>
      <c r="W938" s="483" t="s">
        <v>3763</v>
      </c>
      <c r="X938" s="27"/>
    </row>
    <row r="939" spans="1:24" ht="69.95" customHeight="1" x14ac:dyDescent="0.25">
      <c r="A939" s="41">
        <v>937</v>
      </c>
      <c r="B939" s="41" t="s">
        <v>3718</v>
      </c>
      <c r="C939" s="257" t="s">
        <v>3677</v>
      </c>
      <c r="D939" s="259"/>
      <c r="E939" s="71" t="s">
        <v>1258</v>
      </c>
      <c r="F939" s="486" t="s">
        <v>1257</v>
      </c>
      <c r="G939" s="450" t="s">
        <v>1259</v>
      </c>
      <c r="H939" s="7"/>
      <c r="I939" s="7"/>
      <c r="J939" s="44"/>
      <c r="K939" s="65">
        <f t="shared" si="217"/>
        <v>0</v>
      </c>
      <c r="L939" s="130">
        <f t="shared" si="218"/>
        <v>0</v>
      </c>
      <c r="M939" s="130"/>
      <c r="N939" s="73" t="s">
        <v>3626</v>
      </c>
      <c r="O939" s="369" t="s">
        <v>3678</v>
      </c>
      <c r="P939" s="481">
        <v>45291</v>
      </c>
      <c r="Q939" s="482">
        <v>2240</v>
      </c>
      <c r="R939" s="448">
        <f t="shared" si="219"/>
        <v>2464</v>
      </c>
      <c r="S939" s="448"/>
      <c r="T939" s="448"/>
      <c r="U939" s="4">
        <v>12</v>
      </c>
      <c r="V939" s="4"/>
      <c r="W939" s="483" t="s">
        <v>3763</v>
      </c>
      <c r="X939" s="27"/>
    </row>
    <row r="940" spans="1:24" ht="69.95" customHeight="1" x14ac:dyDescent="0.25">
      <c r="A940" s="41">
        <v>938</v>
      </c>
      <c r="B940" s="41" t="s">
        <v>3718</v>
      </c>
      <c r="C940" s="257" t="s">
        <v>3680</v>
      </c>
      <c r="D940" s="259"/>
      <c r="E940" s="71" t="s">
        <v>364</v>
      </c>
      <c r="F940" s="480" t="s">
        <v>365</v>
      </c>
      <c r="G940" s="450" t="s">
        <v>366</v>
      </c>
      <c r="H940" s="7"/>
      <c r="I940" s="7"/>
      <c r="J940" s="44"/>
      <c r="K940" s="65">
        <f t="shared" si="217"/>
        <v>0</v>
      </c>
      <c r="L940" s="130">
        <f t="shared" si="218"/>
        <v>0</v>
      </c>
      <c r="M940" s="130"/>
      <c r="N940" s="73" t="s">
        <v>3626</v>
      </c>
      <c r="O940" s="369" t="s">
        <v>3679</v>
      </c>
      <c r="P940" s="481">
        <v>45291</v>
      </c>
      <c r="Q940" s="482">
        <v>430</v>
      </c>
      <c r="R940" s="448">
        <f t="shared" si="219"/>
        <v>473</v>
      </c>
      <c r="S940" s="448"/>
      <c r="T940" s="448"/>
      <c r="U940" s="4">
        <v>9</v>
      </c>
      <c r="V940" s="4"/>
      <c r="W940" s="483" t="s">
        <v>3763</v>
      </c>
      <c r="X940" s="27"/>
    </row>
    <row r="941" spans="1:24" ht="69.95" customHeight="1" x14ac:dyDescent="0.25">
      <c r="A941" s="41">
        <v>939</v>
      </c>
      <c r="B941" s="41" t="s">
        <v>3718</v>
      </c>
      <c r="C941" s="257" t="s">
        <v>3681</v>
      </c>
      <c r="D941" s="259"/>
      <c r="E941" s="71" t="s">
        <v>3722</v>
      </c>
      <c r="F941" s="71" t="s">
        <v>3723</v>
      </c>
      <c r="G941" s="449" t="s">
        <v>3682</v>
      </c>
      <c r="H941" s="7"/>
      <c r="I941" s="7"/>
      <c r="J941" s="44"/>
      <c r="K941" s="65">
        <f t="shared" si="217"/>
        <v>0</v>
      </c>
      <c r="L941" s="130">
        <f t="shared" si="218"/>
        <v>0</v>
      </c>
      <c r="M941" s="130"/>
      <c r="N941" s="73" t="s">
        <v>3626</v>
      </c>
      <c r="O941" s="369" t="s">
        <v>3683</v>
      </c>
      <c r="P941" s="481">
        <v>45382</v>
      </c>
      <c r="Q941" s="482">
        <v>1196</v>
      </c>
      <c r="R941" s="448">
        <f t="shared" si="219"/>
        <v>1315.6</v>
      </c>
      <c r="S941" s="448"/>
      <c r="T941" s="448"/>
      <c r="U941" s="4">
        <v>12</v>
      </c>
      <c r="V941" s="4"/>
      <c r="W941" s="483" t="s">
        <v>3763</v>
      </c>
      <c r="X941" s="27"/>
    </row>
    <row r="942" spans="1:24" ht="69.95" customHeight="1" x14ac:dyDescent="0.25">
      <c r="A942" s="41">
        <v>940</v>
      </c>
      <c r="B942" s="41" t="s">
        <v>3718</v>
      </c>
      <c r="C942" s="257" t="s">
        <v>3685</v>
      </c>
      <c r="D942" s="259"/>
      <c r="E942" s="71" t="s">
        <v>23</v>
      </c>
      <c r="F942" s="480" t="s">
        <v>84</v>
      </c>
      <c r="G942" s="450" t="s">
        <v>93</v>
      </c>
      <c r="H942" s="7"/>
      <c r="I942" s="7"/>
      <c r="J942" s="44"/>
      <c r="K942" s="65">
        <f t="shared" si="217"/>
        <v>0</v>
      </c>
      <c r="L942" s="130">
        <f t="shared" si="218"/>
        <v>0</v>
      </c>
      <c r="M942" s="130"/>
      <c r="N942" s="73" t="s">
        <v>2419</v>
      </c>
      <c r="O942" s="369" t="s">
        <v>3684</v>
      </c>
      <c r="P942" s="481">
        <v>45260</v>
      </c>
      <c r="Q942" s="482">
        <v>30321.24</v>
      </c>
      <c r="R942" s="448">
        <f t="shared" si="219"/>
        <v>33353.364000000001</v>
      </c>
      <c r="S942" s="448"/>
      <c r="T942" s="448" t="s">
        <v>3184</v>
      </c>
      <c r="U942" s="4">
        <v>7</v>
      </c>
      <c r="V942" s="4"/>
      <c r="W942" s="483" t="s">
        <v>3763</v>
      </c>
      <c r="X942" s="27"/>
    </row>
    <row r="943" spans="1:24" ht="69.95" customHeight="1" x14ac:dyDescent="0.25">
      <c r="A943" s="41">
        <v>941</v>
      </c>
      <c r="B943" s="41" t="s">
        <v>3718</v>
      </c>
      <c r="C943" s="257" t="s">
        <v>3686</v>
      </c>
      <c r="D943" s="259"/>
      <c r="E943" s="71" t="s">
        <v>370</v>
      </c>
      <c r="F943" s="480" t="s">
        <v>371</v>
      </c>
      <c r="G943" s="450" t="s">
        <v>372</v>
      </c>
      <c r="H943" s="7"/>
      <c r="I943" s="7"/>
      <c r="J943" s="44"/>
      <c r="K943" s="65">
        <f t="shared" si="217"/>
        <v>0</v>
      </c>
      <c r="L943" s="130">
        <f t="shared" si="218"/>
        <v>0</v>
      </c>
      <c r="M943" s="130"/>
      <c r="N943" s="73" t="s">
        <v>3626</v>
      </c>
      <c r="O943" s="369" t="s">
        <v>3687</v>
      </c>
      <c r="P943" s="481">
        <v>45382</v>
      </c>
      <c r="Q943" s="482">
        <v>860</v>
      </c>
      <c r="R943" s="448">
        <f t="shared" si="219"/>
        <v>946</v>
      </c>
      <c r="S943" s="448"/>
      <c r="T943" s="448" t="s">
        <v>3688</v>
      </c>
      <c r="U943" s="4">
        <v>12</v>
      </c>
      <c r="V943" s="4"/>
      <c r="W943" s="483" t="s">
        <v>3763</v>
      </c>
      <c r="X943" s="27"/>
    </row>
    <row r="944" spans="1:24" ht="69.95" customHeight="1" x14ac:dyDescent="0.25">
      <c r="A944" s="41">
        <v>942</v>
      </c>
      <c r="B944" s="41" t="s">
        <v>3718</v>
      </c>
      <c r="C944" s="257" t="s">
        <v>3689</v>
      </c>
      <c r="D944" s="259"/>
      <c r="E944" s="71" t="s">
        <v>1905</v>
      </c>
      <c r="F944" s="480">
        <v>8023050969</v>
      </c>
      <c r="G944" s="450" t="s">
        <v>1906</v>
      </c>
      <c r="H944" s="7"/>
      <c r="I944" s="7"/>
      <c r="J944" s="44"/>
      <c r="K944" s="65">
        <f t="shared" si="217"/>
        <v>0</v>
      </c>
      <c r="L944" s="130">
        <f t="shared" si="218"/>
        <v>0</v>
      </c>
      <c r="M944" s="130"/>
      <c r="N944" s="73" t="s">
        <v>2419</v>
      </c>
      <c r="O944" s="369" t="s">
        <v>3690</v>
      </c>
      <c r="P944" s="481">
        <v>45260</v>
      </c>
      <c r="Q944" s="482">
        <v>14076</v>
      </c>
      <c r="R944" s="448">
        <f t="shared" si="219"/>
        <v>15483.6</v>
      </c>
      <c r="S944" s="448"/>
      <c r="T944" s="448" t="s">
        <v>3184</v>
      </c>
      <c r="U944" s="4">
        <v>7</v>
      </c>
      <c r="V944" s="4"/>
      <c r="W944" s="483" t="s">
        <v>3763</v>
      </c>
      <c r="X944" s="27"/>
    </row>
    <row r="945" spans="1:24" ht="69.95" customHeight="1" x14ac:dyDescent="0.25">
      <c r="A945" s="41">
        <v>943</v>
      </c>
      <c r="B945" s="41" t="s">
        <v>3718</v>
      </c>
      <c r="C945" s="257" t="s">
        <v>3691</v>
      </c>
      <c r="D945" s="259"/>
      <c r="E945" s="71" t="s">
        <v>1258</v>
      </c>
      <c r="F945" s="486" t="s">
        <v>1257</v>
      </c>
      <c r="G945" s="450" t="s">
        <v>1259</v>
      </c>
      <c r="H945" s="7"/>
      <c r="I945" s="7"/>
      <c r="J945" s="44"/>
      <c r="K945" s="65">
        <f t="shared" si="217"/>
        <v>0</v>
      </c>
      <c r="L945" s="130">
        <f t="shared" si="218"/>
        <v>0</v>
      </c>
      <c r="M945" s="130"/>
      <c r="N945" s="73" t="s">
        <v>2419</v>
      </c>
      <c r="O945" s="369" t="s">
        <v>3692</v>
      </c>
      <c r="P945" s="481">
        <v>45291</v>
      </c>
      <c r="Q945" s="482">
        <v>39200</v>
      </c>
      <c r="R945" s="448">
        <f t="shared" si="219"/>
        <v>43120</v>
      </c>
      <c r="S945" s="448"/>
      <c r="T945" s="448"/>
      <c r="U945" s="4">
        <v>8</v>
      </c>
      <c r="V945" s="4"/>
      <c r="W945" s="483" t="s">
        <v>3763</v>
      </c>
      <c r="X945" s="27"/>
    </row>
    <row r="946" spans="1:24" ht="69.95" customHeight="1" x14ac:dyDescent="0.25">
      <c r="A946" s="41">
        <v>944</v>
      </c>
      <c r="B946" s="41" t="s">
        <v>3718</v>
      </c>
      <c r="C946" s="257" t="s">
        <v>3693</v>
      </c>
      <c r="D946" s="259"/>
      <c r="E946" s="71" t="s">
        <v>3694</v>
      </c>
      <c r="F946" s="480" t="s">
        <v>3695</v>
      </c>
      <c r="G946" s="449" t="s">
        <v>3696</v>
      </c>
      <c r="H946" s="7"/>
      <c r="I946" s="7"/>
      <c r="J946" s="44"/>
      <c r="K946" s="65">
        <f t="shared" si="217"/>
        <v>0</v>
      </c>
      <c r="L946" s="130">
        <f t="shared" si="218"/>
        <v>0</v>
      </c>
      <c r="M946" s="130"/>
      <c r="N946" s="73" t="s">
        <v>2419</v>
      </c>
      <c r="O946" s="369" t="s">
        <v>3697</v>
      </c>
      <c r="P946" s="481">
        <v>45412</v>
      </c>
      <c r="Q946" s="482">
        <v>2767.78</v>
      </c>
      <c r="R946" s="448">
        <f t="shared" si="219"/>
        <v>3044.558</v>
      </c>
      <c r="S946" s="448"/>
      <c r="T946" s="448" t="s">
        <v>3184</v>
      </c>
      <c r="U946" s="4">
        <v>12</v>
      </c>
      <c r="V946" s="4"/>
      <c r="W946" s="483" t="s">
        <v>3763</v>
      </c>
      <c r="X946" s="27"/>
    </row>
    <row r="947" spans="1:24" ht="69.95" customHeight="1" x14ac:dyDescent="0.25">
      <c r="A947" s="41">
        <v>945</v>
      </c>
      <c r="B947" s="41" t="s">
        <v>3718</v>
      </c>
      <c r="C947" s="258" t="s">
        <v>2218</v>
      </c>
      <c r="D947" s="259"/>
      <c r="E947" s="451" t="s">
        <v>14</v>
      </c>
      <c r="F947" s="35" t="str">
        <f t="shared" ref="F947:G947" si="221">F650</f>
        <v>05038691001</v>
      </c>
      <c r="G947" s="450" t="str">
        <f t="shared" si="221"/>
        <v>amministrazione@pec.brunofarmaceutici.it</v>
      </c>
      <c r="H947" s="7"/>
      <c r="I947" s="7"/>
      <c r="J947" s="44"/>
      <c r="K947" s="65">
        <f t="shared" si="217"/>
        <v>0</v>
      </c>
      <c r="L947" s="130">
        <f t="shared" si="218"/>
        <v>0</v>
      </c>
      <c r="M947" s="130"/>
      <c r="N947" s="73" t="s">
        <v>3626</v>
      </c>
      <c r="O947" s="479" t="s">
        <v>3698</v>
      </c>
      <c r="P947" s="38">
        <v>45412</v>
      </c>
      <c r="Q947" s="39">
        <v>63888.72</v>
      </c>
      <c r="R947" s="448">
        <f t="shared" si="219"/>
        <v>70277.592000000004</v>
      </c>
      <c r="S947" s="448"/>
      <c r="T947" s="448"/>
      <c r="U947" s="4">
        <v>12</v>
      </c>
      <c r="V947" s="4"/>
      <c r="W947" s="27" t="s">
        <v>3763</v>
      </c>
      <c r="X947" s="27"/>
    </row>
    <row r="948" spans="1:24" ht="69.95" customHeight="1" x14ac:dyDescent="0.25">
      <c r="A948" s="41">
        <v>946</v>
      </c>
      <c r="B948" s="41" t="s">
        <v>3718</v>
      </c>
      <c r="C948" s="257" t="s">
        <v>2680</v>
      </c>
      <c r="D948" s="34"/>
      <c r="E948" s="480" t="s">
        <v>1940</v>
      </c>
      <c r="F948" s="480" t="s">
        <v>3699</v>
      </c>
      <c r="G948" s="310" t="s">
        <v>68</v>
      </c>
      <c r="H948" s="7"/>
      <c r="I948" s="7"/>
      <c r="J948" s="44"/>
      <c r="K948" s="65">
        <f t="shared" si="217"/>
        <v>0</v>
      </c>
      <c r="L948" s="130">
        <f t="shared" si="218"/>
        <v>0</v>
      </c>
      <c r="M948" s="130"/>
      <c r="N948" s="73" t="s">
        <v>2419</v>
      </c>
      <c r="O948" s="369" t="s">
        <v>3700</v>
      </c>
      <c r="P948" s="481">
        <v>45260</v>
      </c>
      <c r="Q948" s="482">
        <v>144730</v>
      </c>
      <c r="R948" s="448">
        <f t="shared" si="219"/>
        <v>159203</v>
      </c>
      <c r="S948" s="448"/>
      <c r="T948" s="448" t="s">
        <v>3184</v>
      </c>
      <c r="U948" s="4">
        <v>7</v>
      </c>
      <c r="V948" s="4"/>
      <c r="W948" s="483" t="s">
        <v>3763</v>
      </c>
      <c r="X948" s="27"/>
    </row>
    <row r="949" spans="1:24" ht="69.95" customHeight="1" x14ac:dyDescent="0.25">
      <c r="A949" s="41">
        <v>947</v>
      </c>
      <c r="B949" s="41" t="s">
        <v>3718</v>
      </c>
      <c r="C949" s="257" t="s">
        <v>3701</v>
      </c>
      <c r="D949" s="259"/>
      <c r="E949" s="71" t="s">
        <v>1180</v>
      </c>
      <c r="F949" s="484" t="s">
        <v>1240</v>
      </c>
      <c r="G949" s="306" t="s">
        <v>1241</v>
      </c>
      <c r="H949" s="7"/>
      <c r="I949" s="7"/>
      <c r="J949" s="44"/>
      <c r="K949" s="65">
        <f t="shared" si="217"/>
        <v>0</v>
      </c>
      <c r="L949" s="130">
        <f t="shared" si="218"/>
        <v>0</v>
      </c>
      <c r="M949" s="130"/>
      <c r="N949" s="73" t="s">
        <v>3626</v>
      </c>
      <c r="O949" s="369" t="s">
        <v>3702</v>
      </c>
      <c r="P949" s="481">
        <v>45412</v>
      </c>
      <c r="Q949" s="482">
        <v>4050</v>
      </c>
      <c r="R949" s="448">
        <f t="shared" si="219"/>
        <v>4455</v>
      </c>
      <c r="S949" s="448"/>
      <c r="T949" s="448"/>
      <c r="U949" s="4">
        <v>12</v>
      </c>
      <c r="V949" s="4"/>
      <c r="W949" s="483" t="s">
        <v>3763</v>
      </c>
      <c r="X949" s="27"/>
    </row>
    <row r="950" spans="1:24" ht="69.95" hidden="1" customHeight="1" x14ac:dyDescent="0.25">
      <c r="A950" s="41">
        <v>948</v>
      </c>
      <c r="B950" s="41" t="s">
        <v>3718</v>
      </c>
      <c r="C950" s="258" t="s">
        <v>3703</v>
      </c>
      <c r="D950" s="259"/>
      <c r="E950" s="451" t="s">
        <v>172</v>
      </c>
      <c r="F950" s="35" t="s">
        <v>173</v>
      </c>
      <c r="G950" s="450" t="s">
        <v>245</v>
      </c>
      <c r="H950" s="7"/>
      <c r="I950" s="7"/>
      <c r="J950" s="44"/>
      <c r="K950" s="65">
        <f t="shared" si="217"/>
        <v>0</v>
      </c>
      <c r="L950" s="130">
        <f t="shared" si="218"/>
        <v>0</v>
      </c>
      <c r="M950" s="130"/>
      <c r="N950" s="73" t="s">
        <v>2419</v>
      </c>
      <c r="O950" s="73" t="s">
        <v>3704</v>
      </c>
      <c r="P950" s="38">
        <v>45592</v>
      </c>
      <c r="Q950" s="39">
        <v>52690</v>
      </c>
      <c r="R950" s="448">
        <f t="shared" si="219"/>
        <v>57959</v>
      </c>
      <c r="S950" s="448"/>
      <c r="T950" s="448"/>
      <c r="U950" s="4"/>
      <c r="V950" s="4"/>
      <c r="W950" s="27"/>
      <c r="X950" s="27"/>
    </row>
    <row r="951" spans="1:24" ht="69.95" customHeight="1" x14ac:dyDescent="0.25">
      <c r="A951" s="41">
        <v>949</v>
      </c>
      <c r="B951" s="41" t="s">
        <v>3718</v>
      </c>
      <c r="C951" s="257" t="s">
        <v>3705</v>
      </c>
      <c r="D951" s="259"/>
      <c r="E951" s="71" t="s">
        <v>698</v>
      </c>
      <c r="F951" s="486" t="s">
        <v>695</v>
      </c>
      <c r="G951" s="450" t="s">
        <v>696</v>
      </c>
      <c r="H951" s="7"/>
      <c r="I951" s="7"/>
      <c r="J951" s="44"/>
      <c r="K951" s="65">
        <f t="shared" si="217"/>
        <v>0</v>
      </c>
      <c r="L951" s="130">
        <f t="shared" si="218"/>
        <v>0</v>
      </c>
      <c r="M951" s="130"/>
      <c r="N951" s="73" t="s">
        <v>3626</v>
      </c>
      <c r="O951" s="369" t="s">
        <v>3706</v>
      </c>
      <c r="P951" s="481">
        <v>45046</v>
      </c>
      <c r="Q951" s="482">
        <v>1632</v>
      </c>
      <c r="R951" s="448">
        <f t="shared" si="219"/>
        <v>1795.2</v>
      </c>
      <c r="S951" s="448"/>
      <c r="T951" s="448" t="s">
        <v>3184</v>
      </c>
      <c r="U951" s="4">
        <v>12</v>
      </c>
      <c r="V951" s="4"/>
      <c r="W951" s="483" t="s">
        <v>3763</v>
      </c>
      <c r="X951" s="27"/>
    </row>
    <row r="952" spans="1:24" ht="69.95" customHeight="1" x14ac:dyDescent="0.25">
      <c r="A952" s="41">
        <v>950</v>
      </c>
      <c r="B952" s="41" t="s">
        <v>3718</v>
      </c>
      <c r="C952" s="257" t="s">
        <v>3707</v>
      </c>
      <c r="D952" s="259"/>
      <c r="E952" s="71" t="s">
        <v>536</v>
      </c>
      <c r="F952" s="480" t="s">
        <v>1009</v>
      </c>
      <c r="G952" s="450" t="s">
        <v>1010</v>
      </c>
      <c r="H952" s="7"/>
      <c r="I952" s="7"/>
      <c r="J952" s="44"/>
      <c r="K952" s="65">
        <f t="shared" si="217"/>
        <v>0</v>
      </c>
      <c r="L952" s="130">
        <f t="shared" si="218"/>
        <v>0</v>
      </c>
      <c r="M952" s="130"/>
      <c r="N952" s="73" t="s">
        <v>3626</v>
      </c>
      <c r="O952" s="369" t="s">
        <v>3708</v>
      </c>
      <c r="P952" s="481">
        <v>45443</v>
      </c>
      <c r="Q952" s="482">
        <v>5640</v>
      </c>
      <c r="R952" s="448">
        <f t="shared" si="219"/>
        <v>6204</v>
      </c>
      <c r="S952" s="448"/>
      <c r="T952" s="448" t="s">
        <v>3184</v>
      </c>
      <c r="U952" s="4">
        <v>12</v>
      </c>
      <c r="V952" s="4"/>
      <c r="W952" s="483" t="s">
        <v>3763</v>
      </c>
      <c r="X952" s="27"/>
    </row>
    <row r="953" spans="1:24" ht="69.95" customHeight="1" x14ac:dyDescent="0.25">
      <c r="A953" s="41">
        <v>951</v>
      </c>
      <c r="B953" s="41" t="s">
        <v>3718</v>
      </c>
      <c r="C953" s="257" t="s">
        <v>2757</v>
      </c>
      <c r="D953" s="259"/>
      <c r="E953" s="71" t="s">
        <v>370</v>
      </c>
      <c r="F953" s="480" t="s">
        <v>371</v>
      </c>
      <c r="G953" s="450" t="s">
        <v>372</v>
      </c>
      <c r="H953" s="7"/>
      <c r="I953" s="7"/>
      <c r="J953" s="44"/>
      <c r="K953" s="65">
        <f t="shared" si="217"/>
        <v>0</v>
      </c>
      <c r="L953" s="130">
        <f t="shared" si="218"/>
        <v>0</v>
      </c>
      <c r="M953" s="130"/>
      <c r="N953" s="73" t="s">
        <v>3626</v>
      </c>
      <c r="O953" s="369" t="s">
        <v>3709</v>
      </c>
      <c r="P953" s="481">
        <v>45443</v>
      </c>
      <c r="Q953" s="482">
        <v>3927.62</v>
      </c>
      <c r="R953" s="448">
        <f t="shared" si="219"/>
        <v>4320.3819999999996</v>
      </c>
      <c r="S953" s="448"/>
      <c r="T953" s="448"/>
      <c r="U953" s="4">
        <v>12</v>
      </c>
      <c r="V953" s="4"/>
      <c r="W953" s="483" t="s">
        <v>3763</v>
      </c>
      <c r="X953" s="27"/>
    </row>
    <row r="954" spans="1:24" ht="69.95" customHeight="1" x14ac:dyDescent="0.25">
      <c r="A954" s="41">
        <v>952</v>
      </c>
      <c r="B954" s="41" t="s">
        <v>3718</v>
      </c>
      <c r="C954" s="257" t="s">
        <v>3710</v>
      </c>
      <c r="D954" s="259"/>
      <c r="E954" s="480" t="s">
        <v>1940</v>
      </c>
      <c r="F954" s="480" t="s">
        <v>3699</v>
      </c>
      <c r="G954" s="310" t="s">
        <v>68</v>
      </c>
      <c r="H954" s="7"/>
      <c r="I954" s="7"/>
      <c r="J954" s="44"/>
      <c r="K954" s="65">
        <f t="shared" si="217"/>
        <v>0</v>
      </c>
      <c r="L954" s="130">
        <f t="shared" si="218"/>
        <v>0</v>
      </c>
      <c r="M954" s="130"/>
      <c r="N954" s="73" t="s">
        <v>2419</v>
      </c>
      <c r="O954" s="369" t="s">
        <v>3711</v>
      </c>
      <c r="P954" s="481">
        <v>45443</v>
      </c>
      <c r="Q954" s="482">
        <v>1468</v>
      </c>
      <c r="R954" s="448">
        <f t="shared" si="219"/>
        <v>1614.8</v>
      </c>
      <c r="S954" s="448"/>
      <c r="T954" s="448"/>
      <c r="U954" s="4">
        <v>12</v>
      </c>
      <c r="V954" s="4"/>
      <c r="W954" s="483" t="s">
        <v>3763</v>
      </c>
      <c r="X954" s="27"/>
    </row>
    <row r="955" spans="1:24" ht="69.95" customHeight="1" x14ac:dyDescent="0.25">
      <c r="A955" s="41">
        <v>953</v>
      </c>
      <c r="B955" s="41" t="s">
        <v>3718</v>
      </c>
      <c r="C955" s="257" t="s">
        <v>3712</v>
      </c>
      <c r="D955" s="259"/>
      <c r="E955" s="71" t="s">
        <v>1771</v>
      </c>
      <c r="F955" s="480" t="s">
        <v>1772</v>
      </c>
      <c r="G955" s="450" t="s">
        <v>1773</v>
      </c>
      <c r="H955" s="7"/>
      <c r="I955" s="7"/>
      <c r="J955" s="44"/>
      <c r="K955" s="65">
        <f t="shared" si="217"/>
        <v>0</v>
      </c>
      <c r="L955" s="130">
        <f t="shared" si="218"/>
        <v>0</v>
      </c>
      <c r="M955" s="130"/>
      <c r="N955" s="73" t="s">
        <v>2419</v>
      </c>
      <c r="O955" s="369" t="s">
        <v>3713</v>
      </c>
      <c r="P955" s="481">
        <v>45382</v>
      </c>
      <c r="Q955" s="482">
        <v>212094.77</v>
      </c>
      <c r="R955" s="448">
        <f t="shared" si="219"/>
        <v>233304.24699999997</v>
      </c>
      <c r="S955" s="448"/>
      <c r="T955" s="448"/>
      <c r="U955" s="4">
        <v>12</v>
      </c>
      <c r="V955" s="4"/>
      <c r="W955" s="483" t="s">
        <v>3763</v>
      </c>
      <c r="X955" s="27"/>
    </row>
    <row r="956" spans="1:24" ht="69.95" customHeight="1" x14ac:dyDescent="0.25">
      <c r="A956" s="41">
        <v>954</v>
      </c>
      <c r="B956" s="41" t="s">
        <v>3718</v>
      </c>
      <c r="C956" s="257" t="s">
        <v>3714</v>
      </c>
      <c r="D956" s="259"/>
      <c r="E956" s="71" t="s">
        <v>190</v>
      </c>
      <c r="F956" s="480" t="s">
        <v>775</v>
      </c>
      <c r="G956" s="450" t="s">
        <v>192</v>
      </c>
      <c r="H956" s="7"/>
      <c r="I956" s="7"/>
      <c r="J956" s="44"/>
      <c r="K956" s="65">
        <f t="shared" si="217"/>
        <v>0</v>
      </c>
      <c r="L956" s="130">
        <f t="shared" si="218"/>
        <v>0</v>
      </c>
      <c r="M956" s="130"/>
      <c r="N956" s="73" t="s">
        <v>2419</v>
      </c>
      <c r="O956" s="369" t="s">
        <v>3715</v>
      </c>
      <c r="P956" s="481">
        <v>45443</v>
      </c>
      <c r="Q956" s="482">
        <v>29400</v>
      </c>
      <c r="R956" s="448">
        <f t="shared" si="219"/>
        <v>32340</v>
      </c>
      <c r="S956" s="448"/>
      <c r="T956" s="448"/>
      <c r="U956" s="4">
        <v>12</v>
      </c>
      <c r="V956" s="4"/>
      <c r="W956" s="483" t="s">
        <v>3763</v>
      </c>
      <c r="X956" s="27"/>
    </row>
    <row r="957" spans="1:24" ht="69.95" customHeight="1" x14ac:dyDescent="0.25">
      <c r="A957" s="41">
        <v>955</v>
      </c>
      <c r="B957" s="41" t="s">
        <v>3718</v>
      </c>
      <c r="C957" s="257" t="s">
        <v>3716</v>
      </c>
      <c r="D957" s="259"/>
      <c r="E957" s="71" t="s">
        <v>2779</v>
      </c>
      <c r="F957" s="486" t="s">
        <v>3017</v>
      </c>
      <c r="G957" s="450" t="s">
        <v>3018</v>
      </c>
      <c r="H957" s="7"/>
      <c r="I957" s="7"/>
      <c r="J957" s="44"/>
      <c r="K957" s="65">
        <f t="shared" si="217"/>
        <v>0</v>
      </c>
      <c r="L957" s="130">
        <f t="shared" si="218"/>
        <v>0</v>
      </c>
      <c r="M957" s="130"/>
      <c r="N957" s="73" t="s">
        <v>3266</v>
      </c>
      <c r="O957" s="369" t="s">
        <v>3717</v>
      </c>
      <c r="P957" s="481">
        <v>45443</v>
      </c>
      <c r="Q957" s="482">
        <v>21127.05</v>
      </c>
      <c r="R957" s="448">
        <f t="shared" si="219"/>
        <v>23239.754999999997</v>
      </c>
      <c r="S957" s="448"/>
      <c r="T957" s="448"/>
      <c r="U957" s="4">
        <v>12</v>
      </c>
      <c r="V957" s="4"/>
      <c r="W957" s="483" t="s">
        <v>3763</v>
      </c>
      <c r="X957" s="27"/>
    </row>
    <row r="958" spans="1:24" ht="69.95" hidden="1" customHeight="1" x14ac:dyDescent="0.25">
      <c r="A958" s="41">
        <v>956</v>
      </c>
      <c r="B958" s="258" t="s">
        <v>3496</v>
      </c>
      <c r="C958" s="258" t="s">
        <v>3724</v>
      </c>
      <c r="D958" s="259" t="s">
        <v>3567</v>
      </c>
      <c r="E958" s="451" t="s">
        <v>200</v>
      </c>
      <c r="F958" s="35" t="s">
        <v>199</v>
      </c>
      <c r="G958" s="459" t="s">
        <v>100</v>
      </c>
      <c r="H958" s="7">
        <v>80</v>
      </c>
      <c r="I958" s="7" t="s">
        <v>560</v>
      </c>
      <c r="J958" s="44">
        <v>2.71</v>
      </c>
      <c r="K958" s="65">
        <f t="shared" si="217"/>
        <v>216.8</v>
      </c>
      <c r="L958" s="130">
        <f t="shared" si="218"/>
        <v>2.71</v>
      </c>
      <c r="M958" s="130"/>
      <c r="N958" s="73" t="s">
        <v>2419</v>
      </c>
      <c r="O958" s="73" t="s">
        <v>3725</v>
      </c>
      <c r="P958" s="38">
        <v>45473</v>
      </c>
      <c r="Q958" s="39">
        <f t="shared" ref="Q958:Q963" si="222">K958</f>
        <v>216.8</v>
      </c>
      <c r="R958" s="448">
        <f t="shared" si="219"/>
        <v>238.48000000000002</v>
      </c>
      <c r="S958" s="448"/>
      <c r="T958" s="448"/>
      <c r="U958" s="4">
        <v>12</v>
      </c>
      <c r="V958" s="4"/>
      <c r="W958" s="27">
        <v>45078</v>
      </c>
      <c r="X958" s="27"/>
    </row>
    <row r="959" spans="1:24" ht="69.95" hidden="1" customHeight="1" x14ac:dyDescent="0.25">
      <c r="A959" s="41">
        <v>957</v>
      </c>
      <c r="B959" s="258" t="s">
        <v>3496</v>
      </c>
      <c r="C959" s="258" t="s">
        <v>3726</v>
      </c>
      <c r="D959" s="259" t="s">
        <v>3727</v>
      </c>
      <c r="E959" s="458" t="s">
        <v>200</v>
      </c>
      <c r="F959" s="35" t="s">
        <v>199</v>
      </c>
      <c r="G959" s="459" t="s">
        <v>100</v>
      </c>
      <c r="H959" s="7">
        <v>6720</v>
      </c>
      <c r="I959" s="7" t="s">
        <v>560</v>
      </c>
      <c r="J959" s="44">
        <v>21.888750000000002</v>
      </c>
      <c r="K959" s="65">
        <f t="shared" si="217"/>
        <v>147092.40000000002</v>
      </c>
      <c r="L959" s="130">
        <f t="shared" si="218"/>
        <v>21.888750000000002</v>
      </c>
      <c r="M959" s="130"/>
      <c r="N959" s="73" t="s">
        <v>2419</v>
      </c>
      <c r="O959" s="73" t="s">
        <v>3728</v>
      </c>
      <c r="P959" s="38">
        <v>45473</v>
      </c>
      <c r="Q959" s="39">
        <f t="shared" si="222"/>
        <v>147092.40000000002</v>
      </c>
      <c r="R959" s="448">
        <f t="shared" si="219"/>
        <v>161801.64000000001</v>
      </c>
      <c r="S959" s="448"/>
      <c r="T959" s="448"/>
      <c r="U959" s="4">
        <v>12</v>
      </c>
      <c r="V959" s="4" t="s">
        <v>3499</v>
      </c>
      <c r="W959" s="27">
        <v>45078</v>
      </c>
      <c r="X959" s="27"/>
    </row>
    <row r="960" spans="1:24" ht="69.95" hidden="1" customHeight="1" x14ac:dyDescent="0.25">
      <c r="A960" s="41">
        <v>958</v>
      </c>
      <c r="B960" s="258" t="s">
        <v>3496</v>
      </c>
      <c r="C960" s="258" t="s">
        <v>1979</v>
      </c>
      <c r="D960" s="33" t="s">
        <v>1980</v>
      </c>
      <c r="E960" s="462" t="s">
        <v>49</v>
      </c>
      <c r="F960" s="463" t="s">
        <v>88</v>
      </c>
      <c r="G960" s="461" t="s">
        <v>89</v>
      </c>
      <c r="H960" s="7">
        <v>15</v>
      </c>
      <c r="I960" s="7" t="s">
        <v>560</v>
      </c>
      <c r="J960" s="44">
        <v>28.13</v>
      </c>
      <c r="K960" s="65">
        <f t="shared" si="217"/>
        <v>421.95</v>
      </c>
      <c r="L960" s="130">
        <f t="shared" si="218"/>
        <v>28.13</v>
      </c>
      <c r="M960" s="130"/>
      <c r="N960" s="73" t="s">
        <v>2419</v>
      </c>
      <c r="O960" s="73" t="s">
        <v>3734</v>
      </c>
      <c r="P960" s="38">
        <v>45473</v>
      </c>
      <c r="Q960" s="39">
        <f t="shared" si="222"/>
        <v>421.95</v>
      </c>
      <c r="R960" s="448">
        <f t="shared" si="219"/>
        <v>464.14499999999998</v>
      </c>
      <c r="S960" s="448"/>
      <c r="T960" s="448"/>
      <c r="U960" s="4">
        <v>12</v>
      </c>
      <c r="V960" s="4"/>
      <c r="W960" s="27">
        <v>45078</v>
      </c>
      <c r="X960" s="27"/>
    </row>
    <row r="961" spans="1:24" ht="69.95" hidden="1" customHeight="1" x14ac:dyDescent="0.25">
      <c r="A961" s="41">
        <v>959</v>
      </c>
      <c r="B961" s="258" t="s">
        <v>3496</v>
      </c>
      <c r="C961" s="258" t="s">
        <v>3736</v>
      </c>
      <c r="D961" s="259" t="s">
        <v>3737</v>
      </c>
      <c r="E961" s="465" t="s">
        <v>206</v>
      </c>
      <c r="F961" s="35" t="s">
        <v>3292</v>
      </c>
      <c r="G961" s="464" t="s">
        <v>3738</v>
      </c>
      <c r="H961" s="7">
        <v>20100</v>
      </c>
      <c r="I961" s="7" t="s">
        <v>560</v>
      </c>
      <c r="J961" s="44">
        <v>5.1670000000000001E-2</v>
      </c>
      <c r="K961" s="65">
        <f t="shared" si="217"/>
        <v>1038.567</v>
      </c>
      <c r="L961" s="130">
        <f t="shared" si="218"/>
        <v>5.1670000000000001E-2</v>
      </c>
      <c r="M961" s="130"/>
      <c r="N961" s="73" t="s">
        <v>2419</v>
      </c>
      <c r="O961" s="73" t="s">
        <v>3735</v>
      </c>
      <c r="P961" s="38">
        <v>45473</v>
      </c>
      <c r="Q961" s="39">
        <f t="shared" si="222"/>
        <v>1038.567</v>
      </c>
      <c r="R961" s="448">
        <f t="shared" si="219"/>
        <v>1142.4237000000001</v>
      </c>
      <c r="S961" s="448"/>
      <c r="T961" s="448"/>
      <c r="U961" s="4">
        <v>12</v>
      </c>
      <c r="V961" s="4"/>
      <c r="W961" s="27">
        <v>45078</v>
      </c>
      <c r="X961" s="27"/>
    </row>
    <row r="962" spans="1:24" ht="69.95" hidden="1" customHeight="1" x14ac:dyDescent="0.25">
      <c r="A962" s="41">
        <v>960</v>
      </c>
      <c r="B962" s="258" t="s">
        <v>3496</v>
      </c>
      <c r="C962" s="258" t="s">
        <v>3742</v>
      </c>
      <c r="D962" s="259" t="s">
        <v>3743</v>
      </c>
      <c r="E962" s="467" t="s">
        <v>206</v>
      </c>
      <c r="F962" s="35" t="s">
        <v>3292</v>
      </c>
      <c r="G962" s="466" t="s">
        <v>3738</v>
      </c>
      <c r="H962" s="7">
        <v>3000</v>
      </c>
      <c r="I962" s="7" t="s">
        <v>560</v>
      </c>
      <c r="J962" s="44">
        <v>0.45</v>
      </c>
      <c r="K962" s="65">
        <f t="shared" si="217"/>
        <v>1350</v>
      </c>
      <c r="L962" s="130">
        <f t="shared" si="218"/>
        <v>0.45</v>
      </c>
      <c r="M962" s="130"/>
      <c r="N962" s="73" t="s">
        <v>2419</v>
      </c>
      <c r="O962" s="73" t="s">
        <v>3741</v>
      </c>
      <c r="P962" s="38">
        <v>45473</v>
      </c>
      <c r="Q962" s="39">
        <f t="shared" si="222"/>
        <v>1350</v>
      </c>
      <c r="R962" s="448">
        <f t="shared" si="219"/>
        <v>1485</v>
      </c>
      <c r="S962" s="448"/>
      <c r="T962" s="448"/>
      <c r="U962" s="4">
        <v>12</v>
      </c>
      <c r="V962" s="4"/>
      <c r="W962" s="27">
        <v>45078</v>
      </c>
      <c r="X962" s="27"/>
    </row>
    <row r="963" spans="1:24" ht="69.95" hidden="1" customHeight="1" x14ac:dyDescent="0.25">
      <c r="A963" s="41">
        <v>961</v>
      </c>
      <c r="B963" s="258" t="s">
        <v>3496</v>
      </c>
      <c r="C963" s="258" t="s">
        <v>3744</v>
      </c>
      <c r="D963" s="259" t="s">
        <v>1872</v>
      </c>
      <c r="E963" s="469" t="s">
        <v>206</v>
      </c>
      <c r="F963" s="35" t="s">
        <v>3292</v>
      </c>
      <c r="G963" s="471" t="s">
        <v>3738</v>
      </c>
      <c r="H963" s="7">
        <v>1800</v>
      </c>
      <c r="I963" s="7" t="s">
        <v>560</v>
      </c>
      <c r="J963" s="44">
        <v>0.98</v>
      </c>
      <c r="K963" s="65">
        <f t="shared" si="217"/>
        <v>1764</v>
      </c>
      <c r="L963" s="130">
        <f t="shared" si="218"/>
        <v>0.98</v>
      </c>
      <c r="M963" s="130"/>
      <c r="N963" s="73" t="s">
        <v>2419</v>
      </c>
      <c r="O963" s="73" t="s">
        <v>3745</v>
      </c>
      <c r="P963" s="38">
        <v>45473</v>
      </c>
      <c r="Q963" s="39">
        <f t="shared" si="222"/>
        <v>1764</v>
      </c>
      <c r="R963" s="470">
        <f t="shared" si="219"/>
        <v>1940.4</v>
      </c>
      <c r="S963" s="470"/>
      <c r="T963" s="470"/>
      <c r="U963" s="4">
        <v>12</v>
      </c>
      <c r="V963" s="4"/>
      <c r="W963" s="27">
        <v>45078</v>
      </c>
      <c r="X963" s="27"/>
    </row>
    <row r="964" spans="1:24" ht="69.95" hidden="1" customHeight="1" x14ac:dyDescent="0.25">
      <c r="A964" s="41">
        <v>962</v>
      </c>
      <c r="B964" s="258" t="s">
        <v>3496</v>
      </c>
      <c r="C964" s="258" t="s">
        <v>3746</v>
      </c>
      <c r="D964" s="259" t="s">
        <v>1872</v>
      </c>
      <c r="E964" s="469" t="s">
        <v>821</v>
      </c>
      <c r="F964" s="475" t="s">
        <v>72</v>
      </c>
      <c r="G964" s="473" t="s">
        <v>73</v>
      </c>
      <c r="H964" s="7" t="s">
        <v>3747</v>
      </c>
      <c r="I964" s="7" t="s">
        <v>560</v>
      </c>
      <c r="J964" s="44" t="s">
        <v>3748</v>
      </c>
      <c r="K964" s="65">
        <v>2814</v>
      </c>
      <c r="L964" s="130" t="str">
        <f>H964</f>
        <v>60
900</v>
      </c>
      <c r="M964" s="130"/>
      <c r="N964" s="73" t="s">
        <v>2419</v>
      </c>
      <c r="O964" s="73" t="s">
        <v>3749</v>
      </c>
      <c r="P964" s="38">
        <v>45473</v>
      </c>
      <c r="Q964" s="39">
        <f t="shared" ref="Q964" si="223">K964</f>
        <v>2814</v>
      </c>
      <c r="R964" s="472">
        <f t="shared" ref="R964:R965" si="224">(Q964*0.1)+Q964</f>
        <v>3095.4</v>
      </c>
      <c r="S964" s="470"/>
      <c r="T964" s="470"/>
      <c r="U964" s="4">
        <v>12</v>
      </c>
      <c r="V964" s="4"/>
      <c r="W964" s="27">
        <v>45078</v>
      </c>
      <c r="X964" s="27"/>
    </row>
    <row r="965" spans="1:24" ht="69.95" hidden="1" customHeight="1" x14ac:dyDescent="0.25">
      <c r="A965" s="41">
        <v>963</v>
      </c>
      <c r="B965" s="258" t="s">
        <v>3496</v>
      </c>
      <c r="C965" s="258" t="s">
        <v>3750</v>
      </c>
      <c r="D965" s="259" t="s">
        <v>3751</v>
      </c>
      <c r="E965" s="474" t="s">
        <v>2712</v>
      </c>
      <c r="F965" s="475" t="s">
        <v>136</v>
      </c>
      <c r="G965" s="473" t="s">
        <v>137</v>
      </c>
      <c r="H965" s="7" t="s">
        <v>3752</v>
      </c>
      <c r="I965" s="7" t="s">
        <v>560</v>
      </c>
      <c r="J965" s="44" t="s">
        <v>3753</v>
      </c>
      <c r="K965" s="65">
        <v>3800</v>
      </c>
      <c r="L965" s="130" t="str">
        <f>J965</f>
        <v>1,00
1,20</v>
      </c>
      <c r="M965" s="130"/>
      <c r="N965" s="73" t="s">
        <v>2419</v>
      </c>
      <c r="O965" s="73" t="s">
        <v>3754</v>
      </c>
      <c r="P965" s="38" t="s">
        <v>3755</v>
      </c>
      <c r="Q965" s="39">
        <f>K965</f>
        <v>3800</v>
      </c>
      <c r="R965" s="472">
        <f t="shared" si="224"/>
        <v>4180</v>
      </c>
      <c r="S965" s="470"/>
      <c r="T965" s="470"/>
      <c r="U965" s="4">
        <v>12</v>
      </c>
      <c r="V965" s="4"/>
      <c r="W965" s="27">
        <v>45078</v>
      </c>
      <c r="X965" s="27"/>
    </row>
    <row r="966" spans="1:24" ht="69.95" hidden="1" customHeight="1" x14ac:dyDescent="0.25">
      <c r="A966" s="41">
        <v>964</v>
      </c>
      <c r="B966" s="258" t="s">
        <v>3496</v>
      </c>
      <c r="C966" s="258"/>
      <c r="D966" s="259" t="s">
        <v>3756</v>
      </c>
      <c r="E966" s="469"/>
      <c r="F966" s="35"/>
      <c r="G966" s="471"/>
      <c r="H966" s="7"/>
      <c r="I966" s="7"/>
      <c r="J966" s="44"/>
      <c r="K966" s="65"/>
      <c r="L966" s="130"/>
      <c r="M966" s="130"/>
      <c r="N966" s="73"/>
      <c r="O966" s="73"/>
      <c r="P966" s="38"/>
      <c r="Q966" s="39"/>
      <c r="R966" s="470"/>
      <c r="S966" s="470"/>
      <c r="T966" s="470"/>
      <c r="U966" s="4"/>
      <c r="V966" s="4"/>
      <c r="W966" s="27"/>
      <c r="X966" s="27"/>
    </row>
    <row r="967" spans="1:24" ht="69.95" hidden="1" customHeight="1" x14ac:dyDescent="0.25">
      <c r="A967" s="41">
        <v>965</v>
      </c>
      <c r="B967" s="258" t="s">
        <v>3496</v>
      </c>
      <c r="C967" s="258"/>
      <c r="D967" s="259" t="s">
        <v>2040</v>
      </c>
      <c r="E967" s="469"/>
      <c r="F967" s="35"/>
      <c r="G967" s="471"/>
      <c r="H967" s="7"/>
      <c r="I967" s="7"/>
      <c r="J967" s="44"/>
      <c r="K967" s="65"/>
      <c r="L967" s="130"/>
      <c r="M967" s="130"/>
      <c r="N967" s="73"/>
      <c r="O967" s="73"/>
      <c r="P967" s="38"/>
      <c r="Q967" s="39"/>
      <c r="R967" s="470"/>
      <c r="S967" s="470"/>
      <c r="T967" s="470"/>
      <c r="U967" s="4"/>
      <c r="V967" s="4"/>
      <c r="W967" s="27"/>
      <c r="X967" s="27"/>
    </row>
    <row r="968" spans="1:24" ht="69.95" hidden="1" customHeight="1" x14ac:dyDescent="0.25">
      <c r="A968" s="41">
        <v>966</v>
      </c>
      <c r="B968" s="258" t="s">
        <v>3496</v>
      </c>
      <c r="C968" s="258"/>
      <c r="D968" s="259" t="s">
        <v>3287</v>
      </c>
      <c r="E968" s="469"/>
      <c r="F968" s="35"/>
      <c r="G968" s="471"/>
      <c r="H968" s="7"/>
      <c r="I968" s="7"/>
      <c r="J968" s="44"/>
      <c r="K968" s="65"/>
      <c r="L968" s="130"/>
      <c r="M968" s="130"/>
      <c r="N968" s="73"/>
      <c r="O968" s="73"/>
      <c r="P968" s="38"/>
      <c r="Q968" s="39"/>
      <c r="R968" s="470"/>
      <c r="S968" s="470"/>
      <c r="T968" s="470"/>
      <c r="U968" s="4"/>
      <c r="V968" s="4"/>
      <c r="W968" s="27"/>
      <c r="X968" s="27"/>
    </row>
    <row r="969" spans="1:24" ht="69.95" hidden="1" customHeight="1" x14ac:dyDescent="0.25">
      <c r="A969" s="41">
        <v>967</v>
      </c>
      <c r="B969" s="258" t="s">
        <v>3496</v>
      </c>
      <c r="C969" s="258" t="s">
        <v>3759</v>
      </c>
      <c r="D969" s="259" t="s">
        <v>3757</v>
      </c>
      <c r="E969" s="478" t="s">
        <v>2153</v>
      </c>
      <c r="F969" s="35" t="s">
        <v>773</v>
      </c>
      <c r="G969" s="394" t="s">
        <v>3730</v>
      </c>
      <c r="H969" s="7">
        <v>1200</v>
      </c>
      <c r="I969" s="7" t="s">
        <v>560</v>
      </c>
      <c r="J969" s="44">
        <v>0.49</v>
      </c>
      <c r="K969" s="65">
        <f>H969*J969</f>
        <v>588</v>
      </c>
      <c r="L969" s="130">
        <f>J969</f>
        <v>0.49</v>
      </c>
      <c r="M969" s="130"/>
      <c r="N969" s="73" t="s">
        <v>2419</v>
      </c>
      <c r="O969" s="73" t="s">
        <v>3758</v>
      </c>
      <c r="P969" s="38" t="s">
        <v>3755</v>
      </c>
      <c r="Q969" s="39">
        <f>K969</f>
        <v>588</v>
      </c>
      <c r="R969" s="476">
        <f>(Q969*0.1)+Q969</f>
        <v>646.79999999999995</v>
      </c>
      <c r="S969" s="470"/>
      <c r="T969" s="470"/>
      <c r="U969" s="4">
        <v>12</v>
      </c>
      <c r="V969" s="4"/>
      <c r="W969" s="27">
        <v>45078</v>
      </c>
      <c r="X969" s="27"/>
    </row>
    <row r="970" spans="1:24" ht="69.95" hidden="1" customHeight="1" x14ac:dyDescent="0.25">
      <c r="A970" s="41">
        <v>968</v>
      </c>
      <c r="B970" s="258" t="s">
        <v>3496</v>
      </c>
      <c r="C970" s="258" t="s">
        <v>3760</v>
      </c>
      <c r="D970" s="259" t="s">
        <v>3761</v>
      </c>
      <c r="E970" s="478" t="s">
        <v>206</v>
      </c>
      <c r="F970" s="35" t="s">
        <v>3292</v>
      </c>
      <c r="G970" s="477" t="s">
        <v>3738</v>
      </c>
      <c r="H970" s="7" t="s">
        <v>3762</v>
      </c>
      <c r="I970" s="7" t="s">
        <v>560</v>
      </c>
      <c r="J970" s="44"/>
      <c r="K970" s="65"/>
      <c r="L970" s="130"/>
      <c r="M970" s="130"/>
      <c r="N970" s="73"/>
      <c r="O970" s="73"/>
      <c r="P970" s="38"/>
      <c r="Q970" s="39"/>
      <c r="R970" s="470"/>
      <c r="S970" s="470"/>
      <c r="T970" s="470"/>
      <c r="U970" s="4"/>
      <c r="V970" s="4"/>
      <c r="W970" s="27"/>
      <c r="X970" s="27"/>
    </row>
    <row r="971" spans="1:24" ht="69.95" hidden="1" customHeight="1" x14ac:dyDescent="0.25">
      <c r="A971" s="41">
        <v>969</v>
      </c>
      <c r="B971" s="258"/>
      <c r="C971" s="258"/>
      <c r="D971" s="259"/>
      <c r="E971" s="469"/>
      <c r="F971" s="35"/>
      <c r="G971" s="471"/>
      <c r="H971" s="7"/>
      <c r="I971" s="7"/>
      <c r="J971" s="44"/>
      <c r="K971" s="65"/>
      <c r="L971" s="130"/>
      <c r="M971" s="130"/>
      <c r="N971" s="73"/>
      <c r="O971" s="73"/>
      <c r="P971" s="38"/>
      <c r="Q971" s="39"/>
      <c r="R971" s="470"/>
      <c r="S971" s="470"/>
      <c r="T971" s="470"/>
      <c r="U971" s="4"/>
      <c r="V971" s="4"/>
      <c r="W971" s="27"/>
      <c r="X971" s="27"/>
    </row>
    <row r="972" spans="1:24" ht="69.95" hidden="1" customHeight="1" x14ac:dyDescent="0.25">
      <c r="A972" s="41">
        <v>970</v>
      </c>
      <c r="B972" s="258"/>
      <c r="C972" s="258"/>
      <c r="D972" s="259"/>
      <c r="E972" s="469"/>
      <c r="F972" s="35"/>
      <c r="G972" s="471"/>
      <c r="H972" s="7"/>
      <c r="I972" s="7"/>
      <c r="J972" s="44"/>
      <c r="K972" s="65"/>
      <c r="L972" s="130"/>
      <c r="M972" s="130"/>
      <c r="N972" s="73"/>
      <c r="O972" s="73"/>
      <c r="P972" s="38"/>
      <c r="Q972" s="39"/>
      <c r="R972" s="470"/>
      <c r="S972" s="470"/>
      <c r="T972" s="470"/>
      <c r="U972" s="4"/>
      <c r="V972" s="4"/>
      <c r="W972" s="27"/>
      <c r="X972" s="27"/>
    </row>
    <row r="973" spans="1:24" ht="69.95" hidden="1" customHeight="1" x14ac:dyDescent="0.25">
      <c r="A973" s="41">
        <v>971</v>
      </c>
      <c r="B973" s="258"/>
      <c r="C973" s="258"/>
      <c r="D973" s="259"/>
      <c r="E973" s="469"/>
      <c r="F973" s="35"/>
      <c r="G973" s="471"/>
      <c r="H973" s="7"/>
      <c r="I973" s="7"/>
      <c r="J973" s="44"/>
      <c r="K973" s="65"/>
      <c r="L973" s="130"/>
      <c r="M973" s="130"/>
      <c r="N973" s="73"/>
      <c r="O973" s="73"/>
      <c r="P973" s="38"/>
      <c r="Q973" s="39"/>
      <c r="R973" s="470"/>
      <c r="S973" s="470"/>
      <c r="T973" s="470"/>
      <c r="U973" s="4"/>
      <c r="V973" s="4"/>
      <c r="W973" s="27"/>
      <c r="X973" s="27"/>
    </row>
    <row r="974" spans="1:24" ht="69.95" hidden="1" customHeight="1" x14ac:dyDescent="0.25">
      <c r="A974" s="41">
        <v>972</v>
      </c>
      <c r="B974" s="258"/>
      <c r="C974" s="258"/>
      <c r="D974" s="259"/>
      <c r="E974" s="469"/>
      <c r="F974" s="35"/>
      <c r="G974" s="471"/>
      <c r="H974" s="7"/>
      <c r="I974" s="7"/>
      <c r="J974" s="44"/>
      <c r="K974" s="65"/>
      <c r="L974" s="130"/>
      <c r="M974" s="130"/>
      <c r="N974" s="73"/>
      <c r="O974" s="73"/>
      <c r="P974" s="38"/>
      <c r="Q974" s="39"/>
      <c r="R974" s="470"/>
      <c r="S974" s="470"/>
      <c r="T974" s="470"/>
      <c r="U974" s="4"/>
      <c r="V974" s="4"/>
      <c r="W974" s="27"/>
      <c r="X974" s="27"/>
    </row>
    <row r="975" spans="1:24" ht="69.95" hidden="1" customHeight="1" x14ac:dyDescent="0.25">
      <c r="A975" s="41">
        <v>973</v>
      </c>
      <c r="B975" s="258"/>
      <c r="C975" s="258"/>
      <c r="D975" s="259"/>
      <c r="E975" s="469"/>
      <c r="F975" s="35"/>
      <c r="G975" s="471"/>
      <c r="H975" s="7"/>
      <c r="I975" s="7"/>
      <c r="J975" s="44"/>
      <c r="K975" s="65"/>
      <c r="L975" s="130"/>
      <c r="M975" s="130"/>
      <c r="N975" s="73"/>
      <c r="O975" s="73"/>
      <c r="P975" s="38"/>
      <c r="Q975" s="39"/>
      <c r="R975" s="470"/>
      <c r="S975" s="470"/>
      <c r="T975" s="470"/>
      <c r="U975" s="4"/>
      <c r="V975" s="4"/>
      <c r="W975" s="27"/>
      <c r="X975" s="27"/>
    </row>
    <row r="976" spans="1:24" ht="69.95" hidden="1" customHeight="1" x14ac:dyDescent="0.25">
      <c r="A976" s="41">
        <v>974</v>
      </c>
      <c r="B976" s="258"/>
      <c r="C976" s="258"/>
      <c r="D976" s="259"/>
      <c r="E976" s="469"/>
      <c r="F976" s="35"/>
      <c r="G976" s="471"/>
      <c r="H976" s="7"/>
      <c r="I976" s="7"/>
      <c r="J976" s="44"/>
      <c r="K976" s="65"/>
      <c r="L976" s="130"/>
      <c r="M976" s="130"/>
      <c r="N976" s="73"/>
      <c r="O976" s="73"/>
      <c r="P976" s="38"/>
      <c r="Q976" s="39"/>
      <c r="R976" s="470"/>
      <c r="S976" s="470"/>
      <c r="T976" s="470"/>
      <c r="U976" s="4"/>
      <c r="V976" s="4"/>
      <c r="W976" s="27"/>
      <c r="X976" s="27"/>
    </row>
    <row r="977" spans="1:24" ht="69.95" hidden="1" customHeight="1" x14ac:dyDescent="0.25">
      <c r="A977" s="41">
        <v>975</v>
      </c>
      <c r="B977" s="258"/>
      <c r="C977" s="258"/>
      <c r="D977" s="259"/>
      <c r="E977" s="469"/>
      <c r="F977" s="35"/>
      <c r="G977" s="471"/>
      <c r="H977" s="7"/>
      <c r="I977" s="7"/>
      <c r="J977" s="44"/>
      <c r="K977" s="65"/>
      <c r="L977" s="130"/>
      <c r="M977" s="130"/>
      <c r="N977" s="73"/>
      <c r="O977" s="73"/>
      <c r="P977" s="38"/>
      <c r="Q977" s="39"/>
      <c r="R977" s="470"/>
      <c r="S977" s="470"/>
      <c r="T977" s="470"/>
      <c r="U977" s="4"/>
      <c r="V977" s="4"/>
      <c r="W977" s="27"/>
      <c r="X977" s="27"/>
    </row>
    <row r="978" spans="1:24" ht="69.95" hidden="1" customHeight="1" x14ac:dyDescent="0.25">
      <c r="A978" s="41">
        <v>976</v>
      </c>
      <c r="B978" s="258"/>
      <c r="C978" s="258"/>
      <c r="D978" s="259"/>
      <c r="E978" s="469"/>
      <c r="F978" s="35"/>
      <c r="G978" s="471"/>
      <c r="H978" s="7"/>
      <c r="I978" s="7"/>
      <c r="J978" s="44"/>
      <c r="K978" s="65"/>
      <c r="L978" s="130"/>
      <c r="M978" s="130"/>
      <c r="N978" s="73"/>
      <c r="O978" s="73"/>
      <c r="P978" s="38"/>
      <c r="Q978" s="39"/>
      <c r="R978" s="470"/>
      <c r="S978" s="470"/>
      <c r="T978" s="470"/>
      <c r="U978" s="4"/>
      <c r="V978" s="4"/>
      <c r="W978" s="27"/>
      <c r="X978" s="27"/>
    </row>
    <row r="1023" spans="27:27" x14ac:dyDescent="0.25">
      <c r="AA1023" s="468" t="s">
        <v>3740</v>
      </c>
    </row>
  </sheetData>
  <autoFilter ref="A1:X978" xr:uid="{00000000-0009-0000-0000-000000000000}">
    <filterColumn colId="22">
      <filters>
        <dateGroupItem year="2023" month="5" dateTimeGrouping="month"/>
      </filters>
    </filterColumn>
  </autoFilter>
  <mergeCells count="35">
    <mergeCell ref="T9:T10"/>
    <mergeCell ref="G1:G2"/>
    <mergeCell ref="E1:E2"/>
    <mergeCell ref="L1:L2"/>
    <mergeCell ref="X1:X2"/>
    <mergeCell ref="G9:G10"/>
    <mergeCell ref="M1:M2"/>
    <mergeCell ref="M5"/>
    <mergeCell ref="W1:W2"/>
    <mergeCell ref="Q1:Q2"/>
    <mergeCell ref="Q9:Q10"/>
    <mergeCell ref="N1:N2"/>
    <mergeCell ref="N9:N10"/>
    <mergeCell ref="P1:P2"/>
    <mergeCell ref="P9:P10"/>
    <mergeCell ref="R1:R2"/>
    <mergeCell ref="U1:U2"/>
    <mergeCell ref="V1:V2"/>
    <mergeCell ref="T1:T2"/>
    <mergeCell ref="J1:J2"/>
    <mergeCell ref="I1:I2"/>
    <mergeCell ref="O9:O10"/>
    <mergeCell ref="O1:O2"/>
    <mergeCell ref="A1:A2"/>
    <mergeCell ref="C1:C2"/>
    <mergeCell ref="A9:A10"/>
    <mergeCell ref="E9:E10"/>
    <mergeCell ref="H9:H10"/>
    <mergeCell ref="L9:L10"/>
    <mergeCell ref="H1:H2"/>
    <mergeCell ref="C9:C10"/>
    <mergeCell ref="F1:F2"/>
    <mergeCell ref="F9:F10"/>
    <mergeCell ref="D1:D2"/>
    <mergeCell ref="B1:B2"/>
  </mergeCells>
  <hyperlinks>
    <hyperlink ref="G346" r:id="rId1" display="mi@registerpec.it" xr:uid="{00000000-0004-0000-0000-000000000000}"/>
    <hyperlink ref="G347" r:id="rId2" xr:uid="{00000000-0004-0000-0000-000001000000}"/>
    <hyperlink ref="G354" r:id="rId3" xr:uid="{00000000-0004-0000-0000-000002000000}"/>
    <hyperlink ref="G352" r:id="rId4" xr:uid="{00000000-0004-0000-0000-000003000000}"/>
    <hyperlink ref="G351" r:id="rId5" xr:uid="{00000000-0004-0000-0000-000004000000}"/>
    <hyperlink ref="G350" r:id="rId6" xr:uid="{00000000-0004-0000-0000-000005000000}"/>
    <hyperlink ref="G349" r:id="rId7" xr:uid="{00000000-0004-0000-0000-000006000000}"/>
    <hyperlink ref="G348" r:id="rId8" xr:uid="{00000000-0004-0000-0000-000007000000}"/>
    <hyperlink ref="G344" r:id="rId9" xr:uid="{00000000-0004-0000-0000-000008000000}"/>
    <hyperlink ref="G342" r:id="rId10" xr:uid="{00000000-0004-0000-0000-000009000000}"/>
    <hyperlink ref="G341" r:id="rId11" xr:uid="{00000000-0004-0000-0000-00000A000000}"/>
    <hyperlink ref="G338" r:id="rId12" xr:uid="{00000000-0004-0000-0000-00000B000000}"/>
    <hyperlink ref="G339" r:id="rId13" xr:uid="{00000000-0004-0000-0000-00000C000000}"/>
    <hyperlink ref="G337" r:id="rId14" xr:uid="{00000000-0004-0000-0000-00000D000000}"/>
    <hyperlink ref="G336" r:id="rId15" xr:uid="{00000000-0004-0000-0000-00000E000000}"/>
    <hyperlink ref="G335" r:id="rId16" xr:uid="{00000000-0004-0000-0000-00000F000000}"/>
    <hyperlink ref="G292" r:id="rId17" xr:uid="{00000000-0004-0000-0000-000010000000}"/>
    <hyperlink ref="G334" r:id="rId18" xr:uid="{00000000-0004-0000-0000-000011000000}"/>
    <hyperlink ref="G333" r:id="rId19" xr:uid="{00000000-0004-0000-0000-000012000000}"/>
    <hyperlink ref="G332" r:id="rId20" xr:uid="{00000000-0004-0000-0000-000013000000}"/>
    <hyperlink ref="G331" r:id="rId21" xr:uid="{00000000-0004-0000-0000-000014000000}"/>
    <hyperlink ref="G330" r:id="rId22" xr:uid="{00000000-0004-0000-0000-000015000000}"/>
    <hyperlink ref="G329" r:id="rId23" xr:uid="{00000000-0004-0000-0000-000016000000}"/>
    <hyperlink ref="G328" r:id="rId24" xr:uid="{00000000-0004-0000-0000-000017000000}"/>
    <hyperlink ref="G327" r:id="rId25" xr:uid="{00000000-0004-0000-0000-000018000000}"/>
    <hyperlink ref="G326" r:id="rId26" xr:uid="{00000000-0004-0000-0000-000019000000}"/>
    <hyperlink ref="G325" r:id="rId27" xr:uid="{00000000-0004-0000-0000-00001A000000}"/>
    <hyperlink ref="G324" r:id="rId28" xr:uid="{00000000-0004-0000-0000-00001B000000}"/>
    <hyperlink ref="G322" r:id="rId29" xr:uid="{00000000-0004-0000-0000-00001C000000}"/>
    <hyperlink ref="G319" r:id="rId30" xr:uid="{00000000-0004-0000-0000-00001D000000}"/>
    <hyperlink ref="G318" r:id="rId31" xr:uid="{00000000-0004-0000-0000-00001E000000}"/>
    <hyperlink ref="G317" r:id="rId32" xr:uid="{00000000-0004-0000-0000-00001F000000}"/>
    <hyperlink ref="G316" r:id="rId33" xr:uid="{00000000-0004-0000-0000-000020000000}"/>
    <hyperlink ref="G315" r:id="rId34" xr:uid="{00000000-0004-0000-0000-000021000000}"/>
    <hyperlink ref="G314" r:id="rId35" xr:uid="{00000000-0004-0000-0000-000022000000}"/>
    <hyperlink ref="G313" r:id="rId36" xr:uid="{00000000-0004-0000-0000-000023000000}"/>
    <hyperlink ref="G312" r:id="rId37" xr:uid="{00000000-0004-0000-0000-000024000000}"/>
    <hyperlink ref="G311" r:id="rId38" xr:uid="{00000000-0004-0000-0000-000025000000}"/>
    <hyperlink ref="G310" r:id="rId39" xr:uid="{00000000-0004-0000-0000-000026000000}"/>
    <hyperlink ref="G309" r:id="rId40" xr:uid="{00000000-0004-0000-0000-000027000000}"/>
    <hyperlink ref="G307" r:id="rId41" xr:uid="{00000000-0004-0000-0000-000028000000}"/>
    <hyperlink ref="G306" r:id="rId42" xr:uid="{00000000-0004-0000-0000-000029000000}"/>
    <hyperlink ref="G305" r:id="rId43" xr:uid="{00000000-0004-0000-0000-00002A000000}"/>
    <hyperlink ref="G304" r:id="rId44" xr:uid="{00000000-0004-0000-0000-00002B000000}"/>
    <hyperlink ref="G303" r:id="rId45" xr:uid="{00000000-0004-0000-0000-00002C000000}"/>
    <hyperlink ref="G302" r:id="rId46" xr:uid="{00000000-0004-0000-0000-00002D000000}"/>
    <hyperlink ref="G301" r:id="rId47" xr:uid="{00000000-0004-0000-0000-00002E000000}"/>
    <hyperlink ref="G300" r:id="rId48" xr:uid="{00000000-0004-0000-0000-00002F000000}"/>
    <hyperlink ref="G298" r:id="rId49" xr:uid="{00000000-0004-0000-0000-000030000000}"/>
    <hyperlink ref="G297" r:id="rId50" xr:uid="{00000000-0004-0000-0000-000031000000}"/>
    <hyperlink ref="G296" r:id="rId51" xr:uid="{00000000-0004-0000-0000-000032000000}"/>
    <hyperlink ref="G294" r:id="rId52" xr:uid="{00000000-0004-0000-0000-000033000000}"/>
    <hyperlink ref="G293" r:id="rId53" xr:uid="{00000000-0004-0000-0000-000034000000}"/>
    <hyperlink ref="G289" r:id="rId54" xr:uid="{00000000-0004-0000-0000-000035000000}"/>
    <hyperlink ref="G290" r:id="rId55" xr:uid="{00000000-0004-0000-0000-000036000000}"/>
    <hyperlink ref="G287" r:id="rId56" xr:uid="{00000000-0004-0000-0000-000037000000}"/>
    <hyperlink ref="G286" r:id="rId57" xr:uid="{00000000-0004-0000-0000-000038000000}"/>
    <hyperlink ref="G258" r:id="rId58" xr:uid="{00000000-0004-0000-0000-000039000000}"/>
    <hyperlink ref="G291" r:id="rId59" xr:uid="{00000000-0004-0000-0000-00003A000000}"/>
    <hyperlink ref="G288" r:id="rId60" xr:uid="{00000000-0004-0000-0000-00003B000000}"/>
    <hyperlink ref="G284" r:id="rId61" xr:uid="{00000000-0004-0000-0000-00003C000000}"/>
    <hyperlink ref="G173" r:id="rId62" xr:uid="{00000000-0004-0000-0000-00003D000000}"/>
    <hyperlink ref="G190" r:id="rId63" xr:uid="{00000000-0004-0000-0000-00003E000000}"/>
    <hyperlink ref="G191" r:id="rId64" xr:uid="{00000000-0004-0000-0000-00003F000000}"/>
    <hyperlink ref="G204" r:id="rId65" xr:uid="{00000000-0004-0000-0000-000040000000}"/>
    <hyperlink ref="G268" r:id="rId66" xr:uid="{00000000-0004-0000-0000-000041000000}"/>
    <hyperlink ref="G275" r:id="rId67" xr:uid="{00000000-0004-0000-0000-000042000000}"/>
    <hyperlink ref="G273" r:id="rId68" xr:uid="{00000000-0004-0000-0000-000043000000}"/>
    <hyperlink ref="G255" r:id="rId69" xr:uid="{00000000-0004-0000-0000-000044000000}"/>
    <hyperlink ref="G257" r:id="rId70" xr:uid="{00000000-0004-0000-0000-000045000000}"/>
    <hyperlink ref="G256" r:id="rId71" xr:uid="{00000000-0004-0000-0000-000046000000}"/>
    <hyperlink ref="G232" r:id="rId72" xr:uid="{00000000-0004-0000-0000-000047000000}"/>
    <hyperlink ref="G229" r:id="rId73" xr:uid="{00000000-0004-0000-0000-000048000000}"/>
    <hyperlink ref="G172" r:id="rId74" xr:uid="{00000000-0004-0000-0000-000049000000}"/>
    <hyperlink ref="G143" r:id="rId75" xr:uid="{00000000-0004-0000-0000-00004A000000}"/>
    <hyperlink ref="G96" r:id="rId76" xr:uid="{00000000-0004-0000-0000-00004B000000}"/>
    <hyperlink ref="G60" r:id="rId77" xr:uid="{00000000-0004-0000-0000-00004C000000}"/>
    <hyperlink ref="G59" r:id="rId78" xr:uid="{00000000-0004-0000-0000-00004D000000}"/>
    <hyperlink ref="G249" r:id="rId79" xr:uid="{00000000-0004-0000-0000-00004E000000}"/>
    <hyperlink ref="G248" r:id="rId80" xr:uid="{00000000-0004-0000-0000-00004F000000}"/>
    <hyperlink ref="G219" r:id="rId81" xr:uid="{00000000-0004-0000-0000-000050000000}"/>
    <hyperlink ref="G243" r:id="rId82" xr:uid="{00000000-0004-0000-0000-000051000000}"/>
    <hyperlink ref="G238" r:id="rId83" xr:uid="{00000000-0004-0000-0000-000052000000}"/>
    <hyperlink ref="G235" r:id="rId84" xr:uid="{00000000-0004-0000-0000-000053000000}"/>
    <hyperlink ref="G233" r:id="rId85" xr:uid="{00000000-0004-0000-0000-000054000000}"/>
    <hyperlink ref="G82" r:id="rId86" xr:uid="{00000000-0004-0000-0000-000055000000}"/>
    <hyperlink ref="G279" r:id="rId87" xr:uid="{00000000-0004-0000-0000-000056000000}"/>
    <hyperlink ref="G241" r:id="rId88" xr:uid="{00000000-0004-0000-0000-000057000000}"/>
    <hyperlink ref="G240" r:id="rId89" xr:uid="{00000000-0004-0000-0000-000058000000}"/>
    <hyperlink ref="G264" r:id="rId90" xr:uid="{00000000-0004-0000-0000-000059000000}"/>
    <hyperlink ref="G263" r:id="rId91" xr:uid="{00000000-0004-0000-0000-00005A000000}"/>
    <hyperlink ref="G262" r:id="rId92" xr:uid="{00000000-0004-0000-0000-00005B000000}"/>
    <hyperlink ref="G261" r:id="rId93" xr:uid="{00000000-0004-0000-0000-00005C000000}"/>
    <hyperlink ref="G260" r:id="rId94" xr:uid="{00000000-0004-0000-0000-00005D000000}"/>
    <hyperlink ref="G267" r:id="rId95" xr:uid="{00000000-0004-0000-0000-00005E000000}"/>
    <hyperlink ref="G259" r:id="rId96" xr:uid="{00000000-0004-0000-0000-00005F000000}"/>
    <hyperlink ref="G247" r:id="rId97" xr:uid="{00000000-0004-0000-0000-000060000000}"/>
    <hyperlink ref="G250" r:id="rId98" xr:uid="{00000000-0004-0000-0000-000061000000}"/>
    <hyperlink ref="G266" r:id="rId99" xr:uid="{00000000-0004-0000-0000-000062000000}"/>
    <hyperlink ref="G230" r:id="rId100" xr:uid="{00000000-0004-0000-0000-000063000000}"/>
    <hyperlink ref="G215" r:id="rId101" xr:uid="{00000000-0004-0000-0000-000064000000}"/>
    <hyperlink ref="G159" r:id="rId102" xr:uid="{00000000-0004-0000-0000-000065000000}"/>
    <hyperlink ref="G94" r:id="rId103" xr:uid="{00000000-0004-0000-0000-000066000000}"/>
    <hyperlink ref="G277" r:id="rId104" xr:uid="{00000000-0004-0000-0000-000067000000}"/>
    <hyperlink ref="G246" r:id="rId105" xr:uid="{00000000-0004-0000-0000-000068000000}"/>
    <hyperlink ref="G217" r:id="rId106" xr:uid="{00000000-0004-0000-0000-000069000000}"/>
    <hyperlink ref="G252" r:id="rId107" xr:uid="{00000000-0004-0000-0000-00006A000000}"/>
    <hyperlink ref="G237" r:id="rId108" xr:uid="{00000000-0004-0000-0000-00006B000000}"/>
    <hyperlink ref="G223" r:id="rId109" xr:uid="{00000000-0004-0000-0000-00006C000000}"/>
    <hyperlink ref="G147" r:id="rId110" xr:uid="{00000000-0004-0000-0000-00006D000000}"/>
    <hyperlink ref="G68" r:id="rId111" xr:uid="{00000000-0004-0000-0000-00006E000000}"/>
    <hyperlink ref="G16" r:id="rId112" xr:uid="{00000000-0004-0000-0000-00006F000000}"/>
    <hyperlink ref="G12" r:id="rId113" xr:uid="{00000000-0004-0000-0000-000070000000}"/>
    <hyperlink ref="G278" r:id="rId114" xr:uid="{00000000-0004-0000-0000-000071000000}"/>
    <hyperlink ref="G254" r:id="rId115" xr:uid="{00000000-0004-0000-0000-000072000000}"/>
    <hyperlink ref="G253" r:id="rId116" xr:uid="{00000000-0004-0000-0000-000073000000}"/>
    <hyperlink ref="G251" r:id="rId117" xr:uid="{00000000-0004-0000-0000-000074000000}"/>
    <hyperlink ref="G242" r:id="rId118" xr:uid="{00000000-0004-0000-0000-000075000000}"/>
    <hyperlink ref="G244" r:id="rId119" xr:uid="{00000000-0004-0000-0000-000076000000}"/>
    <hyperlink ref="G214" r:id="rId120" xr:uid="{00000000-0004-0000-0000-000077000000}"/>
    <hyperlink ref="G160" r:id="rId121" xr:uid="{00000000-0004-0000-0000-000078000000}"/>
    <hyperlink ref="G133" r:id="rId122" xr:uid="{00000000-0004-0000-0000-000079000000}"/>
    <hyperlink ref="G132" r:id="rId123" xr:uid="{00000000-0004-0000-0000-00007A000000}"/>
    <hyperlink ref="G131" r:id="rId124" xr:uid="{00000000-0004-0000-0000-00007B000000}"/>
    <hyperlink ref="G130" r:id="rId125" xr:uid="{00000000-0004-0000-0000-00007C000000}"/>
    <hyperlink ref="G129" r:id="rId126" xr:uid="{00000000-0004-0000-0000-00007D000000}"/>
    <hyperlink ref="G121" r:id="rId127" xr:uid="{00000000-0004-0000-0000-00007E000000}"/>
    <hyperlink ref="G282" r:id="rId128" xr:uid="{00000000-0004-0000-0000-00007F000000}"/>
    <hyperlink ref="G281" r:id="rId129" xr:uid="{00000000-0004-0000-0000-000080000000}"/>
    <hyperlink ref="G276" r:id="rId130" xr:uid="{00000000-0004-0000-0000-000081000000}"/>
    <hyperlink ref="G234" r:id="rId131" xr:uid="{00000000-0004-0000-0000-000082000000}"/>
    <hyperlink ref="G274" r:id="rId132" xr:uid="{00000000-0004-0000-0000-000083000000}"/>
    <hyperlink ref="G245" r:id="rId133" xr:uid="{00000000-0004-0000-0000-000084000000}"/>
    <hyperlink ref="G236" r:id="rId134" xr:uid="{00000000-0004-0000-0000-000085000000}"/>
    <hyperlink ref="G272" r:id="rId135" xr:uid="{00000000-0004-0000-0000-000086000000}"/>
    <hyperlink ref="G271" r:id="rId136" xr:uid="{00000000-0004-0000-0000-000087000000}"/>
    <hyperlink ref="G270" r:id="rId137" xr:uid="{00000000-0004-0000-0000-000088000000}"/>
    <hyperlink ref="G269" r:id="rId138" xr:uid="{00000000-0004-0000-0000-000089000000}"/>
    <hyperlink ref="G239" r:id="rId139" xr:uid="{00000000-0004-0000-0000-00008A000000}"/>
    <hyperlink ref="G213" r:id="rId140" xr:uid="{00000000-0004-0000-0000-00008B000000}"/>
    <hyperlink ref="G177" r:id="rId141" xr:uid="{00000000-0004-0000-0000-00008C000000}"/>
    <hyperlink ref="G231" r:id="rId142" xr:uid="{00000000-0004-0000-0000-00008D000000}"/>
    <hyperlink ref="G227" r:id="rId143" xr:uid="{00000000-0004-0000-0000-00008E000000}"/>
    <hyperlink ref="G135" r:id="rId144" xr:uid="{00000000-0004-0000-0000-00008F000000}"/>
    <hyperlink ref="G64" r:id="rId145" xr:uid="{00000000-0004-0000-0000-000090000000}"/>
    <hyperlink ref="G226" r:id="rId146" xr:uid="{00000000-0004-0000-0000-000091000000}"/>
    <hyperlink ref="G225" r:id="rId147" xr:uid="{00000000-0004-0000-0000-000092000000}"/>
    <hyperlink ref="G199" r:id="rId148" xr:uid="{00000000-0004-0000-0000-000093000000}"/>
    <hyperlink ref="G83" r:id="rId149" xr:uid="{00000000-0004-0000-0000-000094000000}"/>
    <hyperlink ref="G47" r:id="rId150" xr:uid="{00000000-0004-0000-0000-000095000000}"/>
    <hyperlink ref="G211" r:id="rId151" xr:uid="{00000000-0004-0000-0000-000096000000}"/>
    <hyperlink ref="G31" r:id="rId152" xr:uid="{00000000-0004-0000-0000-000097000000}"/>
    <hyperlink ref="G170" r:id="rId153" xr:uid="{00000000-0004-0000-0000-000098000000}"/>
    <hyperlink ref="G212" r:id="rId154" xr:uid="{00000000-0004-0000-0000-000099000000}"/>
    <hyperlink ref="G210" r:id="rId155" xr:uid="{00000000-0004-0000-0000-00009A000000}"/>
    <hyperlink ref="G134" r:id="rId156" xr:uid="{00000000-0004-0000-0000-00009B000000}"/>
    <hyperlink ref="G216" r:id="rId157" xr:uid="{00000000-0004-0000-0000-00009C000000}"/>
    <hyperlink ref="G168" r:id="rId158" xr:uid="{00000000-0004-0000-0000-00009D000000}"/>
    <hyperlink ref="G167" r:id="rId159" xr:uid="{00000000-0004-0000-0000-00009E000000}"/>
    <hyperlink ref="G228" r:id="rId160" xr:uid="{00000000-0004-0000-0000-00009F000000}"/>
    <hyperlink ref="G224" r:id="rId161" xr:uid="{00000000-0004-0000-0000-0000A0000000}"/>
    <hyperlink ref="G222" r:id="rId162" xr:uid="{00000000-0004-0000-0000-0000A1000000}"/>
    <hyperlink ref="G221" r:id="rId163" xr:uid="{00000000-0004-0000-0000-0000A2000000}"/>
    <hyperlink ref="G220" r:id="rId164" xr:uid="{00000000-0004-0000-0000-0000A3000000}"/>
    <hyperlink ref="G218" r:id="rId165" xr:uid="{00000000-0004-0000-0000-0000A4000000}"/>
    <hyperlink ref="G209" r:id="rId166" xr:uid="{00000000-0004-0000-0000-0000A5000000}"/>
    <hyperlink ref="G208" r:id="rId167" xr:uid="{00000000-0004-0000-0000-0000A6000000}"/>
    <hyperlink ref="G193" r:id="rId168" xr:uid="{00000000-0004-0000-0000-0000A7000000}"/>
    <hyperlink ref="G184" r:id="rId169" xr:uid="{00000000-0004-0000-0000-0000A8000000}"/>
    <hyperlink ref="G180" r:id="rId170" xr:uid="{00000000-0004-0000-0000-0000A9000000}"/>
    <hyperlink ref="G166" r:id="rId171" xr:uid="{00000000-0004-0000-0000-0000AA000000}"/>
    <hyperlink ref="G201" r:id="rId172" xr:uid="{00000000-0004-0000-0000-0000AB000000}"/>
    <hyperlink ref="G200" r:id="rId173" xr:uid="{00000000-0004-0000-0000-0000AC000000}"/>
    <hyperlink ref="G198" r:id="rId174" xr:uid="{00000000-0004-0000-0000-0000AD000000}"/>
    <hyperlink ref="G197" r:id="rId175" xr:uid="{00000000-0004-0000-0000-0000AE000000}"/>
    <hyperlink ref="G196" r:id="rId176" xr:uid="{00000000-0004-0000-0000-0000AF000000}"/>
    <hyperlink ref="G195" r:id="rId177" xr:uid="{00000000-0004-0000-0000-0000B0000000}"/>
    <hyperlink ref="G194" r:id="rId178" xr:uid="{00000000-0004-0000-0000-0000B1000000}"/>
    <hyperlink ref="G192" r:id="rId179" xr:uid="{00000000-0004-0000-0000-0000B2000000}"/>
    <hyperlink ref="G188" r:id="rId180" xr:uid="{00000000-0004-0000-0000-0000B3000000}"/>
    <hyperlink ref="G187" r:id="rId181" xr:uid="{00000000-0004-0000-0000-0000B4000000}"/>
    <hyperlink ref="G203" r:id="rId182" xr:uid="{00000000-0004-0000-0000-0000B5000000}"/>
    <hyperlink ref="G202" r:id="rId183" xr:uid="{00000000-0004-0000-0000-0000B6000000}"/>
    <hyperlink ref="G185" r:id="rId184" xr:uid="{00000000-0004-0000-0000-0000B7000000}"/>
    <hyperlink ref="G183" r:id="rId185" xr:uid="{00000000-0004-0000-0000-0000B8000000}"/>
    <hyperlink ref="G182" r:id="rId186" xr:uid="{00000000-0004-0000-0000-0000B9000000}"/>
    <hyperlink ref="G181" r:id="rId187" xr:uid="{00000000-0004-0000-0000-0000BA000000}"/>
    <hyperlink ref="G207" r:id="rId188" xr:uid="{00000000-0004-0000-0000-0000BB000000}"/>
    <hyperlink ref="G206" r:id="rId189" xr:uid="{00000000-0004-0000-0000-0000BC000000}"/>
    <hyperlink ref="G205" r:id="rId190" xr:uid="{00000000-0004-0000-0000-0000BD000000}"/>
    <hyperlink ref="G186" r:id="rId191" xr:uid="{00000000-0004-0000-0000-0000BE000000}"/>
    <hyperlink ref="G179" r:id="rId192" xr:uid="{00000000-0004-0000-0000-0000BF000000}"/>
    <hyperlink ref="G178" r:id="rId193" xr:uid="{00000000-0004-0000-0000-0000C0000000}"/>
    <hyperlink ref="G171" r:id="rId194" xr:uid="{00000000-0004-0000-0000-0000C1000000}"/>
    <hyperlink ref="G169" r:id="rId195" xr:uid="{00000000-0004-0000-0000-0000C2000000}"/>
    <hyperlink ref="G164" r:id="rId196" xr:uid="{00000000-0004-0000-0000-0000C3000000}"/>
    <hyperlink ref="G163" r:id="rId197" xr:uid="{00000000-0004-0000-0000-0000C4000000}"/>
    <hyperlink ref="G162" r:id="rId198" xr:uid="{00000000-0004-0000-0000-0000C5000000}"/>
    <hyperlink ref="G161" r:id="rId199" xr:uid="{00000000-0004-0000-0000-0000C6000000}"/>
    <hyperlink ref="G156" r:id="rId200" xr:uid="{00000000-0004-0000-0000-0000C7000000}"/>
    <hyperlink ref="G155" r:id="rId201" xr:uid="{00000000-0004-0000-0000-0000C8000000}"/>
    <hyperlink ref="G149" r:id="rId202" xr:uid="{00000000-0004-0000-0000-0000C9000000}"/>
    <hyperlink ref="G148" r:id="rId203" xr:uid="{00000000-0004-0000-0000-0000CA000000}"/>
    <hyperlink ref="G165" r:id="rId204" xr:uid="{00000000-0004-0000-0000-0000CB000000}"/>
    <hyperlink ref="G158" r:id="rId205" xr:uid="{00000000-0004-0000-0000-0000CC000000}"/>
    <hyperlink ref="G157" r:id="rId206" xr:uid="{00000000-0004-0000-0000-0000CD000000}"/>
    <hyperlink ref="G146" r:id="rId207" xr:uid="{00000000-0004-0000-0000-0000CE000000}"/>
    <hyperlink ref="G126" r:id="rId208" xr:uid="{00000000-0004-0000-0000-0000CF000000}"/>
    <hyperlink ref="G145" r:id="rId209" xr:uid="{00000000-0004-0000-0000-0000D0000000}"/>
    <hyperlink ref="G138" r:id="rId210" xr:uid="{00000000-0004-0000-0000-0000D1000000}"/>
    <hyperlink ref="G142" r:id="rId211" xr:uid="{00000000-0004-0000-0000-0000D2000000}"/>
    <hyperlink ref="G141" r:id="rId212" xr:uid="{00000000-0004-0000-0000-0000D3000000}"/>
    <hyperlink ref="G140" r:id="rId213" xr:uid="{00000000-0004-0000-0000-0000D4000000}"/>
    <hyperlink ref="G139" r:id="rId214" xr:uid="{00000000-0004-0000-0000-0000D5000000}"/>
    <hyperlink ref="G144" r:id="rId215" xr:uid="{00000000-0004-0000-0000-0000D6000000}"/>
    <hyperlink ref="G137" r:id="rId216" xr:uid="{00000000-0004-0000-0000-0000D7000000}"/>
    <hyperlink ref="G136" r:id="rId217" xr:uid="{00000000-0004-0000-0000-0000D8000000}"/>
    <hyperlink ref="G127" r:id="rId218" xr:uid="{00000000-0004-0000-0000-0000D9000000}"/>
    <hyperlink ref="G125" r:id="rId219" xr:uid="{00000000-0004-0000-0000-0000DA000000}"/>
    <hyperlink ref="G124" r:id="rId220" xr:uid="{00000000-0004-0000-0000-0000DB000000}"/>
    <hyperlink ref="G123" r:id="rId221" xr:uid="{00000000-0004-0000-0000-0000DC000000}"/>
    <hyperlink ref="G122" r:id="rId222" xr:uid="{00000000-0004-0000-0000-0000DD000000}"/>
    <hyperlink ref="G117" r:id="rId223" xr:uid="{00000000-0004-0000-0000-0000DE000000}"/>
    <hyperlink ref="G119" r:id="rId224" xr:uid="{00000000-0004-0000-0000-0000DF000000}"/>
    <hyperlink ref="G113" r:id="rId225" xr:uid="{00000000-0004-0000-0000-0000E0000000}"/>
    <hyperlink ref="G116" r:id="rId226" xr:uid="{00000000-0004-0000-0000-0000E1000000}"/>
    <hyperlink ref="G118" r:id="rId227" xr:uid="{00000000-0004-0000-0000-0000E2000000}"/>
    <hyperlink ref="G115" r:id="rId228" xr:uid="{00000000-0004-0000-0000-0000E3000000}"/>
    <hyperlink ref="G114" r:id="rId229" xr:uid="{00000000-0004-0000-0000-0000E4000000}"/>
    <hyperlink ref="G112" r:id="rId230" xr:uid="{00000000-0004-0000-0000-0000E5000000}"/>
    <hyperlink ref="G111" r:id="rId231" xr:uid="{00000000-0004-0000-0000-0000E6000000}"/>
    <hyperlink ref="G110" r:id="rId232" xr:uid="{00000000-0004-0000-0000-0000E7000000}"/>
    <hyperlink ref="G108" r:id="rId233" xr:uid="{00000000-0004-0000-0000-0000E8000000}"/>
    <hyperlink ref="G109" r:id="rId234" xr:uid="{00000000-0004-0000-0000-0000E9000000}"/>
    <hyperlink ref="G107" r:id="rId235" xr:uid="{00000000-0004-0000-0000-0000EA000000}"/>
    <hyperlink ref="G106" r:id="rId236" xr:uid="{00000000-0004-0000-0000-0000EB000000}"/>
    <hyperlink ref="G105" r:id="rId237" xr:uid="{00000000-0004-0000-0000-0000EC000000}"/>
    <hyperlink ref="G104" r:id="rId238" xr:uid="{00000000-0004-0000-0000-0000ED000000}"/>
    <hyperlink ref="G103" r:id="rId239" xr:uid="{00000000-0004-0000-0000-0000EE000000}"/>
    <hyperlink ref="G102" r:id="rId240" xr:uid="{00000000-0004-0000-0000-0000EF000000}"/>
    <hyperlink ref="G101" r:id="rId241" xr:uid="{00000000-0004-0000-0000-0000F0000000}"/>
    <hyperlink ref="G100" r:id="rId242" xr:uid="{00000000-0004-0000-0000-0000F1000000}"/>
    <hyperlink ref="G99" r:id="rId243" xr:uid="{00000000-0004-0000-0000-0000F2000000}"/>
    <hyperlink ref="G98" r:id="rId244" xr:uid="{00000000-0004-0000-0000-0000F3000000}"/>
    <hyperlink ref="G97" r:id="rId245" xr:uid="{00000000-0004-0000-0000-0000F4000000}"/>
    <hyperlink ref="G93" r:id="rId246" xr:uid="{00000000-0004-0000-0000-0000F5000000}"/>
    <hyperlink ref="G92" r:id="rId247" xr:uid="{00000000-0004-0000-0000-0000F6000000}"/>
    <hyperlink ref="G91" r:id="rId248" xr:uid="{00000000-0004-0000-0000-0000F7000000}"/>
    <hyperlink ref="G89" r:id="rId249" xr:uid="{00000000-0004-0000-0000-0000F8000000}"/>
    <hyperlink ref="O84" r:id="rId250" xr:uid="{00000000-0004-0000-0000-0000F9000000}"/>
    <hyperlink ref="G88" r:id="rId251" xr:uid="{00000000-0004-0000-0000-0000FA000000}"/>
    <hyperlink ref="G87" r:id="rId252" xr:uid="{00000000-0004-0000-0000-0000FB000000}"/>
    <hyperlink ref="G86" r:id="rId253" xr:uid="{00000000-0004-0000-0000-0000FC000000}"/>
    <hyperlink ref="G84" r:id="rId254" xr:uid="{00000000-0004-0000-0000-0000FD000000}"/>
    <hyperlink ref="G81" r:id="rId255" xr:uid="{00000000-0004-0000-0000-0000FE000000}"/>
    <hyperlink ref="G80" r:id="rId256" xr:uid="{00000000-0004-0000-0000-0000FF000000}"/>
    <hyperlink ref="G79" r:id="rId257" display="mailto:ufficiogarenovonordisk@pec.it" xr:uid="{00000000-0004-0000-0000-000000010000}"/>
    <hyperlink ref="G78" r:id="rId258" xr:uid="{00000000-0004-0000-0000-000001010000}"/>
    <hyperlink ref="G77" r:id="rId259" xr:uid="{00000000-0004-0000-0000-000002010000}"/>
    <hyperlink ref="G76" r:id="rId260" xr:uid="{00000000-0004-0000-0000-000003010000}"/>
    <hyperlink ref="G75" r:id="rId261" xr:uid="{00000000-0004-0000-0000-000004010000}"/>
    <hyperlink ref="G74" r:id="rId262" xr:uid="{00000000-0004-0000-0000-000005010000}"/>
    <hyperlink ref="G67" r:id="rId263" xr:uid="{00000000-0004-0000-0000-000006010000}"/>
    <hyperlink ref="G69" r:id="rId264" xr:uid="{00000000-0004-0000-0000-000007010000}"/>
    <hyperlink ref="G66" r:id="rId265" xr:uid="{00000000-0004-0000-0000-000008010000}"/>
    <hyperlink ref="G65" r:id="rId266" xr:uid="{00000000-0004-0000-0000-000009010000}"/>
    <hyperlink ref="G72" r:id="rId267" xr:uid="{00000000-0004-0000-0000-00000A010000}"/>
    <hyperlink ref="G73" r:id="rId268" xr:uid="{00000000-0004-0000-0000-00000B010000}"/>
    <hyperlink ref="G63" r:id="rId269" xr:uid="{00000000-0004-0000-0000-00000C010000}"/>
    <hyperlink ref="G62" r:id="rId270" xr:uid="{00000000-0004-0000-0000-00000D010000}"/>
    <hyperlink ref="G61" r:id="rId271" xr:uid="{00000000-0004-0000-0000-00000E010000}"/>
    <hyperlink ref="G58" r:id="rId272" xr:uid="{00000000-0004-0000-0000-00000F010000}"/>
    <hyperlink ref="G55" r:id="rId273" xr:uid="{00000000-0004-0000-0000-000010010000}"/>
    <hyperlink ref="G57" r:id="rId274" xr:uid="{00000000-0004-0000-0000-000011010000}"/>
    <hyperlink ref="G56" r:id="rId275" xr:uid="{00000000-0004-0000-0000-000012010000}"/>
    <hyperlink ref="G54" r:id="rId276" xr:uid="{00000000-0004-0000-0000-000013010000}"/>
    <hyperlink ref="G37" r:id="rId277" display="mailto:ufficiogarenovonordisk@pec.it" xr:uid="{00000000-0004-0000-0000-000014010000}"/>
    <hyperlink ref="G52" r:id="rId278" xr:uid="{00000000-0004-0000-0000-000015010000}"/>
    <hyperlink ref="G41" r:id="rId279" xr:uid="{00000000-0004-0000-0000-000016010000}"/>
    <hyperlink ref="G40" r:id="rId280" xr:uid="{00000000-0004-0000-0000-000017010000}"/>
    <hyperlink ref="G36" r:id="rId281" xr:uid="{00000000-0004-0000-0000-000018010000}"/>
    <hyperlink ref="G51" r:id="rId282" xr:uid="{00000000-0004-0000-0000-000019010000}"/>
    <hyperlink ref="G50" r:id="rId283" xr:uid="{00000000-0004-0000-0000-00001A010000}"/>
    <hyperlink ref="G49" r:id="rId284" xr:uid="{00000000-0004-0000-0000-00001B010000}"/>
    <hyperlink ref="G48" r:id="rId285" xr:uid="{00000000-0004-0000-0000-00001C010000}"/>
    <hyperlink ref="G43" r:id="rId286" xr:uid="{00000000-0004-0000-0000-00001D010000}"/>
    <hyperlink ref="G53" r:id="rId287" xr:uid="{00000000-0004-0000-0000-00001E010000}"/>
    <hyperlink ref="G42" r:id="rId288" xr:uid="{00000000-0004-0000-0000-00001F010000}"/>
    <hyperlink ref="G39" r:id="rId289" xr:uid="{00000000-0004-0000-0000-000020010000}"/>
    <hyperlink ref="G38" r:id="rId290" xr:uid="{00000000-0004-0000-0000-000021010000}"/>
    <hyperlink ref="G34" r:id="rId291" xr:uid="{00000000-0004-0000-0000-000022010000}"/>
    <hyperlink ref="G33" r:id="rId292" xr:uid="{00000000-0004-0000-0000-000023010000}"/>
    <hyperlink ref="G32" r:id="rId293" xr:uid="{00000000-0004-0000-0000-000024010000}"/>
    <hyperlink ref="G22" r:id="rId294" xr:uid="{00000000-0004-0000-0000-000025010000}"/>
    <hyperlink ref="G23" r:id="rId295" xr:uid="{00000000-0004-0000-0000-000026010000}"/>
    <hyperlink ref="G21" r:id="rId296" xr:uid="{00000000-0004-0000-0000-000027010000}"/>
    <hyperlink ref="G20" r:id="rId297" xr:uid="{00000000-0004-0000-0000-000028010000}"/>
    <hyperlink ref="G18" r:id="rId298" xr:uid="{00000000-0004-0000-0000-000029010000}"/>
    <hyperlink ref="G15" r:id="rId299" xr:uid="{00000000-0004-0000-0000-00002A010000}"/>
    <hyperlink ref="G13" r:id="rId300" xr:uid="{00000000-0004-0000-0000-00002B010000}"/>
    <hyperlink ref="G19" r:id="rId301" xr:uid="{00000000-0004-0000-0000-00002C010000}"/>
    <hyperlink ref="G11" r:id="rId302" xr:uid="{00000000-0004-0000-0000-00002D010000}"/>
    <hyperlink ref="G9" r:id="rId303" xr:uid="{00000000-0004-0000-0000-00002E010000}"/>
    <hyperlink ref="G7" r:id="rId304" xr:uid="{00000000-0004-0000-0000-00002F010000}"/>
    <hyperlink ref="G8" r:id="rId305" xr:uid="{00000000-0004-0000-0000-000030010000}"/>
    <hyperlink ref="G6" r:id="rId306" xr:uid="{00000000-0004-0000-0000-000031010000}"/>
    <hyperlink ref="G5" r:id="rId307" xr:uid="{00000000-0004-0000-0000-000032010000}"/>
    <hyperlink ref="G4" r:id="rId308" xr:uid="{00000000-0004-0000-0000-000033010000}"/>
    <hyperlink ref="G3" r:id="rId309" xr:uid="{00000000-0004-0000-0000-000034010000}"/>
    <hyperlink ref="G357" r:id="rId310" xr:uid="{00000000-0004-0000-0000-000035010000}"/>
    <hyperlink ref="G358" r:id="rId311" xr:uid="{00000000-0004-0000-0000-000036010000}"/>
    <hyperlink ref="G359" r:id="rId312" xr:uid="{00000000-0004-0000-0000-000037010000}"/>
    <hyperlink ref="G362" r:id="rId313" xr:uid="{00000000-0004-0000-0000-000038010000}"/>
    <hyperlink ref="G365" r:id="rId314" xr:uid="{00000000-0004-0000-0000-000039010000}"/>
    <hyperlink ref="G174" r:id="rId315" xr:uid="{00000000-0004-0000-0000-00003A010000}"/>
    <hyperlink ref="G368" r:id="rId316" xr:uid="{00000000-0004-0000-0000-00003B010000}"/>
    <hyperlink ref="G369" r:id="rId317" xr:uid="{00000000-0004-0000-0000-00003C010000}"/>
    <hyperlink ref="G176" r:id="rId318" xr:uid="{00000000-0004-0000-0000-00003D010000}"/>
    <hyperlink ref="G370" r:id="rId319" xr:uid="{00000000-0004-0000-0000-00003E010000}"/>
    <hyperlink ref="G371" r:id="rId320" xr:uid="{00000000-0004-0000-0000-00003F010000}"/>
    <hyperlink ref="G372" r:id="rId321" xr:uid="{00000000-0004-0000-0000-000040010000}"/>
    <hyperlink ref="G374" r:id="rId322" xr:uid="{00000000-0004-0000-0000-000041010000}"/>
    <hyperlink ref="G340" r:id="rId323" xr:uid="{00000000-0004-0000-0000-000042010000}"/>
    <hyperlink ref="G343" r:id="rId324" xr:uid="{00000000-0004-0000-0000-000043010000}"/>
    <hyperlink ref="G375" r:id="rId325" xr:uid="{00000000-0004-0000-0000-000044010000}"/>
    <hyperlink ref="G376" r:id="rId326" xr:uid="{00000000-0004-0000-0000-000045010000}"/>
    <hyperlink ref="G379" r:id="rId327" xr:uid="{00000000-0004-0000-0000-000046010000}"/>
    <hyperlink ref="G380" r:id="rId328" xr:uid="{00000000-0004-0000-0000-000047010000}"/>
    <hyperlink ref="G381" r:id="rId329" xr:uid="{00000000-0004-0000-0000-000048010000}"/>
    <hyperlink ref="G382" r:id="rId330" xr:uid="{00000000-0004-0000-0000-000049010000}"/>
    <hyperlink ref="G383" r:id="rId331" xr:uid="{00000000-0004-0000-0000-00004A010000}"/>
    <hyperlink ref="G384" r:id="rId332" xr:uid="{00000000-0004-0000-0000-00004B010000}"/>
    <hyperlink ref="G385" r:id="rId333" xr:uid="{00000000-0004-0000-0000-00004C010000}"/>
    <hyperlink ref="G386" r:id="rId334" xr:uid="{00000000-0004-0000-0000-00004D010000}"/>
    <hyperlink ref="G387" r:id="rId335" xr:uid="{00000000-0004-0000-0000-00004E010000}"/>
    <hyperlink ref="G153" r:id="rId336" xr:uid="{00000000-0004-0000-0000-00004F010000}"/>
    <hyperlink ref="G388" r:id="rId337" xr:uid="{00000000-0004-0000-0000-000050010000}"/>
    <hyperlink ref="G390" r:id="rId338" xr:uid="{00000000-0004-0000-0000-000051010000}"/>
    <hyperlink ref="G356" r:id="rId339" xr:uid="{00000000-0004-0000-0000-000052010000}"/>
    <hyperlink ref="G355" r:id="rId340" xr:uid="{00000000-0004-0000-0000-000053010000}"/>
    <hyperlink ref="G378" r:id="rId341" xr:uid="{00000000-0004-0000-0000-000054010000}"/>
    <hyperlink ref="G360" r:id="rId342" xr:uid="{00000000-0004-0000-0000-000055010000}"/>
    <hyperlink ref="G364" r:id="rId343" xr:uid="{00000000-0004-0000-0000-000056010000}"/>
    <hyperlink ref="G391" r:id="rId344" xr:uid="{00000000-0004-0000-0000-000057010000}"/>
    <hyperlink ref="G393" r:id="rId345" xr:uid="{00000000-0004-0000-0000-000058010000}"/>
    <hyperlink ref="G394" r:id="rId346" xr:uid="{00000000-0004-0000-0000-000059010000}"/>
    <hyperlink ref="G395" r:id="rId347" xr:uid="{00000000-0004-0000-0000-00005A010000}"/>
    <hyperlink ref="G396" r:id="rId348" xr:uid="{00000000-0004-0000-0000-00005B010000}"/>
    <hyperlink ref="G399" r:id="rId349" xr:uid="{00000000-0004-0000-0000-00005C010000}"/>
    <hyperlink ref="G401" r:id="rId350" xr:uid="{00000000-0004-0000-0000-00005D010000}"/>
    <hyperlink ref="G402" r:id="rId351" xr:uid="{00000000-0004-0000-0000-00005E010000}"/>
    <hyperlink ref="G403" r:id="rId352" xr:uid="{00000000-0004-0000-0000-00005F010000}"/>
    <hyperlink ref="G404" r:id="rId353" xr:uid="{00000000-0004-0000-0000-000060010000}"/>
    <hyperlink ref="G405" r:id="rId354" xr:uid="{00000000-0004-0000-0000-000061010000}"/>
    <hyperlink ref="G406" r:id="rId355" xr:uid="{00000000-0004-0000-0000-000062010000}"/>
    <hyperlink ref="G408" r:id="rId356" xr:uid="{00000000-0004-0000-0000-000063010000}"/>
    <hyperlink ref="G416" r:id="rId357" xr:uid="{00000000-0004-0000-0000-000064010000}"/>
    <hyperlink ref="G417" r:id="rId358" xr:uid="{00000000-0004-0000-0000-000065010000}"/>
    <hyperlink ref="G420" r:id="rId359" xr:uid="{00000000-0004-0000-0000-000066010000}"/>
    <hyperlink ref="G377" r:id="rId360" xr:uid="{00000000-0004-0000-0000-000067010000}"/>
    <hyperlink ref="G421" r:id="rId361" xr:uid="{00000000-0004-0000-0000-000068010000}"/>
    <hyperlink ref="G422" r:id="rId362" xr:uid="{00000000-0004-0000-0000-000069010000}"/>
    <hyperlink ref="G423" r:id="rId363" xr:uid="{00000000-0004-0000-0000-00006A010000}"/>
    <hyperlink ref="G400" r:id="rId364" xr:uid="{00000000-0004-0000-0000-00006B010000}"/>
    <hyperlink ref="G363" r:id="rId365" xr:uid="{00000000-0004-0000-0000-00006C010000}"/>
    <hyperlink ref="G353" r:id="rId366" xr:uid="{00000000-0004-0000-0000-00006D010000}"/>
    <hyperlink ref="G321" r:id="rId367" xr:uid="{00000000-0004-0000-0000-00006E010000}"/>
    <hyperlink ref="G308" r:id="rId368" xr:uid="{00000000-0004-0000-0000-00006F010000}"/>
    <hyperlink ref="G424" r:id="rId369" xr:uid="{00000000-0004-0000-0000-000070010000}"/>
    <hyperlink ref="G426" r:id="rId370" xr:uid="{00000000-0004-0000-0000-000071010000}"/>
    <hyperlink ref="G427" r:id="rId371" xr:uid="{00000000-0004-0000-0000-000072010000}"/>
    <hyperlink ref="G428" r:id="rId372" xr:uid="{00000000-0004-0000-0000-000073010000}"/>
    <hyperlink ref="G430" r:id="rId373" xr:uid="{00000000-0004-0000-0000-000074010000}"/>
    <hyperlink ref="G431" r:id="rId374" xr:uid="{00000000-0004-0000-0000-000075010000}"/>
    <hyperlink ref="G432" r:id="rId375" xr:uid="{00000000-0004-0000-0000-000076010000}"/>
    <hyperlink ref="G433" r:id="rId376" xr:uid="{00000000-0004-0000-0000-000077010000}"/>
    <hyperlink ref="G434" r:id="rId377" xr:uid="{00000000-0004-0000-0000-000078010000}"/>
    <hyperlink ref="G443" r:id="rId378" xr:uid="{00000000-0004-0000-0000-000079010000}"/>
    <hyperlink ref="G449" r:id="rId379" xr:uid="{00000000-0004-0000-0000-00007A010000}"/>
    <hyperlink ref="G450" r:id="rId380" xr:uid="{00000000-0004-0000-0000-00007B010000}"/>
    <hyperlink ref="G451" r:id="rId381" xr:uid="{00000000-0004-0000-0000-00007C010000}"/>
    <hyperlink ref="G453" r:id="rId382" xr:uid="{00000000-0004-0000-0000-00007D010000}"/>
    <hyperlink ref="G454" r:id="rId383" xr:uid="{00000000-0004-0000-0000-00007E010000}"/>
    <hyperlink ref="G455" r:id="rId384" xr:uid="{00000000-0004-0000-0000-00007F010000}"/>
    <hyperlink ref="G456" r:id="rId385" xr:uid="{00000000-0004-0000-0000-000080010000}"/>
    <hyperlink ref="G457" r:id="rId386" xr:uid="{00000000-0004-0000-0000-000081010000}"/>
    <hyperlink ref="G460" r:id="rId387" xr:uid="{00000000-0004-0000-0000-000082010000}"/>
    <hyperlink ref="G461" r:id="rId388" xr:uid="{00000000-0004-0000-0000-000083010000}"/>
    <hyperlink ref="G462" r:id="rId389" xr:uid="{00000000-0004-0000-0000-000084010000}"/>
    <hyperlink ref="G463" r:id="rId390" xr:uid="{00000000-0004-0000-0000-000085010000}"/>
    <hyperlink ref="G464" r:id="rId391" xr:uid="{00000000-0004-0000-0000-000086010000}"/>
    <hyperlink ref="G465" r:id="rId392" xr:uid="{00000000-0004-0000-0000-000087010000}"/>
    <hyperlink ref="G466" r:id="rId393" xr:uid="{00000000-0004-0000-0000-000088010000}"/>
    <hyperlink ref="G467" r:id="rId394" xr:uid="{00000000-0004-0000-0000-000089010000}"/>
    <hyperlink ref="G469" r:id="rId395" xr:uid="{00000000-0004-0000-0000-00008A010000}"/>
    <hyperlink ref="G470" r:id="rId396" xr:uid="{00000000-0004-0000-0000-00008B010000}"/>
    <hyperlink ref="G471" r:id="rId397" xr:uid="{00000000-0004-0000-0000-00008C010000}"/>
    <hyperlink ref="G472" r:id="rId398" xr:uid="{00000000-0004-0000-0000-00008D010000}"/>
    <hyperlink ref="G474" r:id="rId399" xr:uid="{00000000-0004-0000-0000-00008E010000}"/>
    <hyperlink ref="G475" r:id="rId400" xr:uid="{00000000-0004-0000-0000-00008F010000}"/>
    <hyperlink ref="G478" r:id="rId401" xr:uid="{00000000-0004-0000-0000-000090010000}"/>
    <hyperlink ref="G452" r:id="rId402" xr:uid="{00000000-0004-0000-0000-000091010000}"/>
    <hyperlink ref="G480" r:id="rId403" xr:uid="{00000000-0004-0000-0000-000092010000}"/>
    <hyperlink ref="G483" r:id="rId404" xr:uid="{00000000-0004-0000-0000-000093010000}"/>
    <hyperlink ref="G484" r:id="rId405" xr:uid="{00000000-0004-0000-0000-000094010000}"/>
    <hyperlink ref="G485" r:id="rId406" xr:uid="{00000000-0004-0000-0000-000095010000}"/>
    <hyperlink ref="G486" r:id="rId407" xr:uid="{00000000-0004-0000-0000-000096010000}"/>
    <hyperlink ref="G488" r:id="rId408" xr:uid="{00000000-0004-0000-0000-000097010000}"/>
    <hyperlink ref="G489" r:id="rId409" xr:uid="{00000000-0004-0000-0000-000098010000}"/>
    <hyperlink ref="G491" r:id="rId410" xr:uid="{00000000-0004-0000-0000-000099010000}"/>
    <hyperlink ref="G492" r:id="rId411" xr:uid="{00000000-0004-0000-0000-00009A010000}"/>
    <hyperlink ref="G493" r:id="rId412" xr:uid="{00000000-0004-0000-0000-00009B010000}"/>
    <hyperlink ref="G495" r:id="rId413" xr:uid="{00000000-0004-0000-0000-00009C010000}"/>
    <hyperlink ref="G497" r:id="rId414" xr:uid="{00000000-0004-0000-0000-00009D010000}"/>
    <hyperlink ref="G499" r:id="rId415" xr:uid="{00000000-0004-0000-0000-00009E010000}"/>
    <hyperlink ref="G496" r:id="rId416" xr:uid="{00000000-0004-0000-0000-00009F010000}"/>
    <hyperlink ref="G500" r:id="rId417" xr:uid="{00000000-0004-0000-0000-0000A0010000}"/>
    <hyperlink ref="G501" r:id="rId418" xr:uid="{00000000-0004-0000-0000-0000A1010000}"/>
    <hyperlink ref="G502" r:id="rId419" xr:uid="{00000000-0004-0000-0000-0000A2010000}"/>
    <hyperlink ref="G503" r:id="rId420" xr:uid="{00000000-0004-0000-0000-0000A3010000}"/>
    <hyperlink ref="G504" r:id="rId421" xr:uid="{00000000-0004-0000-0000-0000A4010000}"/>
    <hyperlink ref="G505" r:id="rId422" xr:uid="{00000000-0004-0000-0000-0000A5010000}"/>
    <hyperlink ref="G507" r:id="rId423" xr:uid="{00000000-0004-0000-0000-0000A6010000}"/>
    <hyperlink ref="G508" r:id="rId424" xr:uid="{00000000-0004-0000-0000-0000A7010000}"/>
    <hyperlink ref="G509" r:id="rId425" xr:uid="{00000000-0004-0000-0000-0000A8010000}"/>
    <hyperlink ref="G510" r:id="rId426" xr:uid="{00000000-0004-0000-0000-0000A9010000}"/>
    <hyperlink ref="G511" r:id="rId427" xr:uid="{00000000-0004-0000-0000-0000AA010000}"/>
    <hyperlink ref="G512" r:id="rId428" xr:uid="{00000000-0004-0000-0000-0000AB010000}"/>
    <hyperlink ref="G513" r:id="rId429" xr:uid="{00000000-0004-0000-0000-0000AC010000}"/>
    <hyperlink ref="G514" r:id="rId430" xr:uid="{00000000-0004-0000-0000-0000AD010000}"/>
    <hyperlink ref="G515" r:id="rId431" xr:uid="{00000000-0004-0000-0000-0000AE010000}"/>
    <hyperlink ref="G516" r:id="rId432" xr:uid="{00000000-0004-0000-0000-0000AF010000}"/>
    <hyperlink ref="G517" r:id="rId433" xr:uid="{00000000-0004-0000-0000-0000B0010000}"/>
    <hyperlink ref="G518" r:id="rId434" xr:uid="{00000000-0004-0000-0000-0000B1010000}"/>
    <hyperlink ref="G519" r:id="rId435" xr:uid="{00000000-0004-0000-0000-0000B2010000}"/>
    <hyperlink ref="G520" r:id="rId436" xr:uid="{00000000-0004-0000-0000-0000B3010000}"/>
    <hyperlink ref="G521" r:id="rId437" xr:uid="{00000000-0004-0000-0000-0000B4010000}"/>
    <hyperlink ref="G522" r:id="rId438" xr:uid="{00000000-0004-0000-0000-0000B5010000}"/>
    <hyperlink ref="G523" r:id="rId439" xr:uid="{00000000-0004-0000-0000-0000B6010000}"/>
    <hyperlink ref="G524" r:id="rId440" xr:uid="{00000000-0004-0000-0000-0000B7010000}"/>
    <hyperlink ref="G525" r:id="rId441" xr:uid="{00000000-0004-0000-0000-0000B8010000}"/>
    <hyperlink ref="G526" r:id="rId442" xr:uid="{00000000-0004-0000-0000-0000B9010000}"/>
    <hyperlink ref="G527" r:id="rId443" xr:uid="{00000000-0004-0000-0000-0000BA010000}"/>
    <hyperlink ref="G528" r:id="rId444" xr:uid="{00000000-0004-0000-0000-0000BB010000}"/>
    <hyperlink ref="G529" r:id="rId445" xr:uid="{00000000-0004-0000-0000-0000BC010000}"/>
    <hyperlink ref="G532" r:id="rId446" xr:uid="{00000000-0004-0000-0000-0000BD010000}"/>
    <hyperlink ref="G533" r:id="rId447" xr:uid="{00000000-0004-0000-0000-0000BE010000}"/>
    <hyperlink ref="G534" r:id="rId448" xr:uid="{00000000-0004-0000-0000-0000BF010000}"/>
    <hyperlink ref="G538" r:id="rId449" xr:uid="{00000000-0004-0000-0000-0000C0010000}"/>
    <hyperlink ref="G539" r:id="rId450" xr:uid="{00000000-0004-0000-0000-0000C1010000}"/>
    <hyperlink ref="G540" r:id="rId451" xr:uid="{00000000-0004-0000-0000-0000C2010000}"/>
    <hyperlink ref="G541" r:id="rId452" xr:uid="{00000000-0004-0000-0000-0000C3010000}"/>
    <hyperlink ref="G542" r:id="rId453" xr:uid="{00000000-0004-0000-0000-0000C4010000}"/>
    <hyperlink ref="G543" r:id="rId454" xr:uid="{00000000-0004-0000-0000-0000C5010000}"/>
    <hyperlink ref="G544" r:id="rId455" xr:uid="{00000000-0004-0000-0000-0000C6010000}"/>
    <hyperlink ref="G545" r:id="rId456" xr:uid="{00000000-0004-0000-0000-0000C7010000}"/>
    <hyperlink ref="G546" r:id="rId457" xr:uid="{00000000-0004-0000-0000-0000C8010000}"/>
    <hyperlink ref="G547" r:id="rId458" xr:uid="{00000000-0004-0000-0000-0000C9010000}"/>
    <hyperlink ref="G548" r:id="rId459" xr:uid="{00000000-0004-0000-0000-0000CA010000}"/>
    <hyperlink ref="G550" r:id="rId460" xr:uid="{00000000-0004-0000-0000-0000CB010000}"/>
    <hyperlink ref="G551" r:id="rId461" xr:uid="{00000000-0004-0000-0000-0000CC010000}"/>
    <hyperlink ref="G552" r:id="rId462" xr:uid="{00000000-0004-0000-0000-0000CD010000}"/>
    <hyperlink ref="G553" r:id="rId463" xr:uid="{00000000-0004-0000-0000-0000CE010000}"/>
    <hyperlink ref="G555" r:id="rId464" xr:uid="{00000000-0004-0000-0000-0000CF010000}"/>
    <hyperlink ref="G556" r:id="rId465" xr:uid="{00000000-0004-0000-0000-0000D0010000}"/>
    <hyperlink ref="G557" r:id="rId466" xr:uid="{00000000-0004-0000-0000-0000D1010000}"/>
    <hyperlink ref="G558" r:id="rId467" xr:uid="{00000000-0004-0000-0000-0000D2010000}"/>
    <hyperlink ref="G561" r:id="rId468" xr:uid="{00000000-0004-0000-0000-0000D3010000}"/>
    <hyperlink ref="G562" r:id="rId469" xr:uid="{00000000-0004-0000-0000-0000D4010000}"/>
    <hyperlink ref="G563" r:id="rId470" xr:uid="{00000000-0004-0000-0000-0000D5010000}"/>
    <hyperlink ref="G564" r:id="rId471" xr:uid="{00000000-0004-0000-0000-0000D6010000}"/>
    <hyperlink ref="G565" r:id="rId472" xr:uid="{00000000-0004-0000-0000-0000D7010000}"/>
    <hyperlink ref="G566" r:id="rId473" xr:uid="{00000000-0004-0000-0000-0000D8010000}"/>
    <hyperlink ref="G567" r:id="rId474" xr:uid="{00000000-0004-0000-0000-0000D9010000}"/>
    <hyperlink ref="G568" r:id="rId475" xr:uid="{00000000-0004-0000-0000-0000DA010000}"/>
    <hyperlink ref="G569" r:id="rId476" xr:uid="{00000000-0004-0000-0000-0000DB010000}"/>
    <hyperlink ref="G570" r:id="rId477" xr:uid="{00000000-0004-0000-0000-0000DC010000}"/>
    <hyperlink ref="G571" r:id="rId478" xr:uid="{00000000-0004-0000-0000-0000DD010000}"/>
    <hyperlink ref="G572" r:id="rId479" xr:uid="{00000000-0004-0000-0000-0000DE010000}"/>
    <hyperlink ref="G573" r:id="rId480" xr:uid="{00000000-0004-0000-0000-0000DF010000}"/>
    <hyperlink ref="G574" r:id="rId481" xr:uid="{00000000-0004-0000-0000-0000E0010000}"/>
    <hyperlink ref="G575" r:id="rId482" xr:uid="{00000000-0004-0000-0000-0000E1010000}"/>
    <hyperlink ref="G577" r:id="rId483" xr:uid="{00000000-0004-0000-0000-0000E2010000}"/>
    <hyperlink ref="G580" r:id="rId484" xr:uid="{00000000-0004-0000-0000-0000E3010000}"/>
    <hyperlink ref="G85" r:id="rId485" xr:uid="{00000000-0004-0000-0000-0000E4010000}"/>
    <hyperlink ref="G150" r:id="rId486" display="medacpharma@pec.it" xr:uid="{00000000-0004-0000-0000-0000E5010000}"/>
    <hyperlink ref="G151" r:id="rId487" display="medacpharma@pec.it" xr:uid="{00000000-0004-0000-0000-0000E6010000}"/>
    <hyperlink ref="G415" r:id="rId488" display="medacpharma@pec.it" xr:uid="{00000000-0004-0000-0000-0000E7010000}"/>
    <hyperlink ref="G459" r:id="rId489" display="medacpharma@pec.it" xr:uid="{00000000-0004-0000-0000-0000E8010000}"/>
    <hyperlink ref="G579" r:id="rId490" display="medacpharma@pec.it" xr:uid="{00000000-0004-0000-0000-0000E9010000}"/>
    <hyperlink ref="G584" r:id="rId491" xr:uid="{00000000-0004-0000-0000-0000EA010000}"/>
    <hyperlink ref="G583" r:id="rId492" xr:uid="{00000000-0004-0000-0000-0000EB010000}"/>
    <hyperlink ref="G585" r:id="rId493" xr:uid="{00000000-0004-0000-0000-0000EC010000}"/>
    <hyperlink ref="G586" r:id="rId494" xr:uid="{00000000-0004-0000-0000-0000ED010000}"/>
    <hyperlink ref="G588" r:id="rId495" xr:uid="{00000000-0004-0000-0000-0000EE010000}"/>
    <hyperlink ref="G589" r:id="rId496" xr:uid="{00000000-0004-0000-0000-0000EF010000}"/>
    <hyperlink ref="G590" r:id="rId497" xr:uid="{00000000-0004-0000-0000-0000F0010000}"/>
    <hyperlink ref="G592" r:id="rId498" xr:uid="{00000000-0004-0000-0000-0000F1010000}"/>
    <hyperlink ref="G593" r:id="rId499" xr:uid="{00000000-0004-0000-0000-0000F2010000}"/>
    <hyperlink ref="G595" r:id="rId500" display="mailto:ufficiogarenovonordisk@pec.it" xr:uid="{00000000-0004-0000-0000-0000F3010000}"/>
    <hyperlink ref="G596" r:id="rId501" xr:uid="{00000000-0004-0000-0000-0000F4010000}"/>
    <hyperlink ref="G597" r:id="rId502" xr:uid="{00000000-0004-0000-0000-0000F5010000}"/>
    <hyperlink ref="G587" r:id="rId503" xr:uid="{00000000-0004-0000-0000-0000F6010000}"/>
    <hyperlink ref="G598" r:id="rId504" xr:uid="{00000000-0004-0000-0000-0000F7010000}"/>
    <hyperlink ref="G599" r:id="rId505" xr:uid="{00000000-0004-0000-0000-0000F8010000}"/>
    <hyperlink ref="G600" r:id="rId506" xr:uid="{00000000-0004-0000-0000-0000F9010000}"/>
    <hyperlink ref="G601" r:id="rId507" xr:uid="{00000000-0004-0000-0000-0000FA010000}"/>
    <hyperlink ref="G602" r:id="rId508" xr:uid="{00000000-0004-0000-0000-0000FB010000}"/>
    <hyperlink ref="G603" r:id="rId509" xr:uid="{00000000-0004-0000-0000-0000FC010000}"/>
    <hyperlink ref="G604" r:id="rId510" xr:uid="{00000000-0004-0000-0000-0000FD010000}"/>
    <hyperlink ref="G605" r:id="rId511" xr:uid="{00000000-0004-0000-0000-0000FE010000}"/>
    <hyperlink ref="G606" r:id="rId512" xr:uid="{00000000-0004-0000-0000-0000FF010000}"/>
    <hyperlink ref="G607" r:id="rId513" xr:uid="{00000000-0004-0000-0000-000000020000}"/>
    <hyperlink ref="G608" r:id="rId514" xr:uid="{00000000-0004-0000-0000-000001020000}"/>
    <hyperlink ref="G609" r:id="rId515" xr:uid="{00000000-0004-0000-0000-000002020000}"/>
    <hyperlink ref="G611" r:id="rId516" xr:uid="{00000000-0004-0000-0000-000003020000}"/>
    <hyperlink ref="G613" r:id="rId517" xr:uid="{00000000-0004-0000-0000-000004020000}"/>
    <hyperlink ref="G614" r:id="rId518" xr:uid="{00000000-0004-0000-0000-000005020000}"/>
    <hyperlink ref="G615" r:id="rId519" xr:uid="{00000000-0004-0000-0000-000006020000}"/>
    <hyperlink ref="G616" r:id="rId520" display="mailto:ufficiogarenovonordisk@pec.it" xr:uid="{00000000-0004-0000-0000-000007020000}"/>
    <hyperlink ref="G617" r:id="rId521" xr:uid="{00000000-0004-0000-0000-000008020000}"/>
    <hyperlink ref="G619" r:id="rId522" xr:uid="{00000000-0004-0000-0000-000009020000}"/>
    <hyperlink ref="G620" r:id="rId523" xr:uid="{00000000-0004-0000-0000-00000A020000}"/>
    <hyperlink ref="G621" r:id="rId524" xr:uid="{00000000-0004-0000-0000-00000B020000}"/>
    <hyperlink ref="G622" r:id="rId525" xr:uid="{00000000-0004-0000-0000-00000C020000}"/>
    <hyperlink ref="G623" r:id="rId526" xr:uid="{00000000-0004-0000-0000-00000D020000}"/>
    <hyperlink ref="G624" r:id="rId527" xr:uid="{00000000-0004-0000-0000-00000E020000}"/>
    <hyperlink ref="G560" r:id="rId528" xr:uid="{00000000-0004-0000-0000-00000F020000}"/>
    <hyperlink ref="G418" r:id="rId529" xr:uid="{00000000-0004-0000-0000-000010020000}"/>
    <hyperlink ref="G425" r:id="rId530" xr:uid="{00000000-0004-0000-0000-000011020000}"/>
    <hyperlink ref="G439" r:id="rId531" xr:uid="{00000000-0004-0000-0000-000012020000}"/>
    <hyperlink ref="G591" r:id="rId532" xr:uid="{00000000-0004-0000-0000-000013020000}"/>
    <hyperlink ref="G625" r:id="rId533" xr:uid="{00000000-0004-0000-0000-000014020000}"/>
    <hyperlink ref="G627" r:id="rId534" xr:uid="{00000000-0004-0000-0000-000015020000}"/>
    <hyperlink ref="G628" r:id="rId535" xr:uid="{00000000-0004-0000-0000-000016020000}"/>
    <hyperlink ref="G629" r:id="rId536" xr:uid="{00000000-0004-0000-0000-000017020000}"/>
    <hyperlink ref="G630" r:id="rId537" xr:uid="{00000000-0004-0000-0000-000018020000}"/>
    <hyperlink ref="G631" r:id="rId538" xr:uid="{00000000-0004-0000-0000-000019020000}"/>
    <hyperlink ref="G632" r:id="rId539" xr:uid="{00000000-0004-0000-0000-00001A020000}"/>
    <hyperlink ref="G436" r:id="rId540" xr:uid="{00000000-0004-0000-0000-00001B020000}"/>
    <hyperlink ref="G554" r:id="rId541" xr:uid="{00000000-0004-0000-0000-00001C020000}"/>
    <hyperlink ref="G633" r:id="rId542" xr:uid="{00000000-0004-0000-0000-00001D020000}"/>
    <hyperlink ref="G635" r:id="rId543" xr:uid="{00000000-0004-0000-0000-00001E020000}"/>
    <hyperlink ref="G636" r:id="rId544" xr:uid="{00000000-0004-0000-0000-00001F020000}"/>
    <hyperlink ref="G637" r:id="rId545" xr:uid="{00000000-0004-0000-0000-000020020000}"/>
    <hyperlink ref="G638" r:id="rId546" xr:uid="{00000000-0004-0000-0000-000021020000}"/>
    <hyperlink ref="G639" r:id="rId547" xr:uid="{00000000-0004-0000-0000-000022020000}"/>
    <hyperlink ref="G640" r:id="rId548" xr:uid="{00000000-0004-0000-0000-000023020000}"/>
    <hyperlink ref="G642" r:id="rId549" xr:uid="{00000000-0004-0000-0000-000024020000}"/>
    <hyperlink ref="G644" r:id="rId550" display="mailto:tender-it@fki-srl.legalmail.it" xr:uid="{00000000-0004-0000-0000-000025020000}"/>
    <hyperlink ref="G645" r:id="rId551" xr:uid="{00000000-0004-0000-0000-000026020000}"/>
    <hyperlink ref="G647" r:id="rId552" xr:uid="{00000000-0004-0000-0000-000027020000}"/>
    <hyperlink ref="G648" r:id="rId553" xr:uid="{00000000-0004-0000-0000-000028020000}"/>
    <hyperlink ref="G649" r:id="rId554" xr:uid="{00000000-0004-0000-0000-000029020000}"/>
    <hyperlink ref="G650" r:id="rId555" xr:uid="{00000000-0004-0000-0000-00002A020000}"/>
    <hyperlink ref="G651" r:id="rId556" xr:uid="{00000000-0004-0000-0000-00002B020000}"/>
    <hyperlink ref="G653" r:id="rId557" xr:uid="{00000000-0004-0000-0000-00002C020000}"/>
    <hyperlink ref="G652" r:id="rId558" xr:uid="{00000000-0004-0000-0000-00002D020000}"/>
    <hyperlink ref="G654" r:id="rId559" display="mailto:egspa@legalmail.it" xr:uid="{00000000-0004-0000-0000-00002E020000}"/>
    <hyperlink ref="G655" r:id="rId560" xr:uid="{00000000-0004-0000-0000-00002F020000}"/>
    <hyperlink ref="G656" r:id="rId561" xr:uid="{00000000-0004-0000-0000-000030020000}"/>
    <hyperlink ref="G658" r:id="rId562" xr:uid="{00000000-0004-0000-0000-000031020000}"/>
    <hyperlink ref="G659" r:id="rId563" xr:uid="{00000000-0004-0000-0000-000032020000}"/>
    <hyperlink ref="G660" r:id="rId564" xr:uid="{00000000-0004-0000-0000-000033020000}"/>
    <hyperlink ref="G661" r:id="rId565" xr:uid="{00000000-0004-0000-0000-000034020000}"/>
    <hyperlink ref="G662" r:id="rId566" xr:uid="{00000000-0004-0000-0000-000035020000}"/>
    <hyperlink ref="G663" r:id="rId567" xr:uid="{00000000-0004-0000-0000-000036020000}"/>
    <hyperlink ref="G665" r:id="rId568" xr:uid="{00000000-0004-0000-0000-000037020000}"/>
    <hyperlink ref="G667" r:id="rId569" xr:uid="{00000000-0004-0000-0000-000038020000}"/>
    <hyperlink ref="G668" r:id="rId570" xr:uid="{00000000-0004-0000-0000-000039020000}"/>
    <hyperlink ref="G669" r:id="rId571" xr:uid="{00000000-0004-0000-0000-00003A020000}"/>
    <hyperlink ref="G671" r:id="rId572" xr:uid="{00000000-0004-0000-0000-00003B020000}"/>
    <hyperlink ref="G672" r:id="rId573" xr:uid="{00000000-0004-0000-0000-00003C020000}"/>
    <hyperlink ref="G675" r:id="rId574" xr:uid="{00000000-0004-0000-0000-00003D020000}"/>
    <hyperlink ref="G676" r:id="rId575" xr:uid="{00000000-0004-0000-0000-00003E020000}"/>
    <hyperlink ref="G677" r:id="rId576" xr:uid="{00000000-0004-0000-0000-00003F020000}"/>
    <hyperlink ref="G189" r:id="rId577" xr:uid="{00000000-0004-0000-0000-000040020000}"/>
    <hyperlink ref="G678" r:id="rId578" xr:uid="{00000000-0004-0000-0000-000041020000}"/>
    <hyperlink ref="G679" r:id="rId579" xr:uid="{00000000-0004-0000-0000-000042020000}"/>
    <hyperlink ref="G680" r:id="rId580" xr:uid="{00000000-0004-0000-0000-000043020000}"/>
    <hyperlink ref="G681" r:id="rId581" xr:uid="{00000000-0004-0000-0000-000044020000}"/>
    <hyperlink ref="G682" r:id="rId582" xr:uid="{00000000-0004-0000-0000-000045020000}"/>
    <hyperlink ref="G684" r:id="rId583" xr:uid="{00000000-0004-0000-0000-000046020000}"/>
    <hyperlink ref="G685" r:id="rId584" xr:uid="{00000000-0004-0000-0000-000047020000}"/>
    <hyperlink ref="G686" r:id="rId585" xr:uid="{00000000-0004-0000-0000-000048020000}"/>
    <hyperlink ref="G687" r:id="rId586" xr:uid="{00000000-0004-0000-0000-000049020000}"/>
    <hyperlink ref="G688" r:id="rId587" xr:uid="{00000000-0004-0000-0000-00004A020000}"/>
    <hyperlink ref="G689" r:id="rId588" xr:uid="{00000000-0004-0000-0000-00004B020000}"/>
    <hyperlink ref="G691" r:id="rId589" xr:uid="{00000000-0004-0000-0000-00004C020000}"/>
    <hyperlink ref="G692" r:id="rId590" xr:uid="{00000000-0004-0000-0000-00004D020000}"/>
    <hyperlink ref="G693" r:id="rId591" xr:uid="{00000000-0004-0000-0000-00004E020000}"/>
    <hyperlink ref="G694" r:id="rId592" xr:uid="{00000000-0004-0000-0000-00004F020000}"/>
    <hyperlink ref="G695" r:id="rId593" xr:uid="{00000000-0004-0000-0000-000050020000}"/>
    <hyperlink ref="G696" r:id="rId594" xr:uid="{00000000-0004-0000-0000-000051020000}"/>
    <hyperlink ref="G697" r:id="rId595" xr:uid="{00000000-0004-0000-0000-000052020000}"/>
    <hyperlink ref="G699" r:id="rId596" display="mailto:egspa@legalmail.it" xr:uid="{00000000-0004-0000-0000-000053020000}"/>
    <hyperlink ref="G700" r:id="rId597" xr:uid="{00000000-0004-0000-0000-000054020000}"/>
    <hyperlink ref="G701" r:id="rId598" xr:uid="{00000000-0004-0000-0000-000055020000}"/>
    <hyperlink ref="G702" r:id="rId599" xr:uid="{00000000-0004-0000-0000-000056020000}"/>
    <hyperlink ref="G703" r:id="rId600" xr:uid="{00000000-0004-0000-0000-000057020000}"/>
    <hyperlink ref="G706" r:id="rId601" xr:uid="{00000000-0004-0000-0000-000058020000}"/>
    <hyperlink ref="G707" r:id="rId602" display="mailto:ufficiogarenovonordisk@pec.it" xr:uid="{00000000-0004-0000-0000-000059020000}"/>
    <hyperlink ref="G708" r:id="rId603" xr:uid="{00000000-0004-0000-0000-00005A020000}"/>
    <hyperlink ref="G709" r:id="rId604" xr:uid="{00000000-0004-0000-0000-00005B020000}"/>
    <hyperlink ref="G711" r:id="rId605" xr:uid="{00000000-0004-0000-0000-00005C020000}"/>
    <hyperlink ref="G712" r:id="rId606" xr:uid="{00000000-0004-0000-0000-00005D020000}"/>
    <hyperlink ref="G713" r:id="rId607" xr:uid="{00000000-0004-0000-0000-00005E020000}"/>
    <hyperlink ref="G714" r:id="rId608" xr:uid="{00000000-0004-0000-0000-00005F020000}"/>
    <hyperlink ref="G715" r:id="rId609" xr:uid="{00000000-0004-0000-0000-000060020000}"/>
    <hyperlink ref="G716" r:id="rId610" xr:uid="{00000000-0004-0000-0000-000061020000}"/>
    <hyperlink ref="G717" r:id="rId611" xr:uid="{00000000-0004-0000-0000-000062020000}"/>
    <hyperlink ref="G719" r:id="rId612" xr:uid="{00000000-0004-0000-0000-000063020000}"/>
    <hyperlink ref="G720" r:id="rId613" xr:uid="{00000000-0004-0000-0000-000064020000}"/>
    <hyperlink ref="G722" r:id="rId614" xr:uid="{00000000-0004-0000-0000-000065020000}"/>
    <hyperlink ref="G724" r:id="rId615" xr:uid="{00000000-0004-0000-0000-000066020000}"/>
    <hyperlink ref="G725" r:id="rId616" xr:uid="{00000000-0004-0000-0000-000067020000}"/>
    <hyperlink ref="G727" r:id="rId617" xr:uid="{00000000-0004-0000-0000-000068020000}"/>
    <hyperlink ref="G728" r:id="rId618" xr:uid="{00000000-0004-0000-0000-000069020000}"/>
    <hyperlink ref="G646" r:id="rId619" xr:uid="{00000000-0004-0000-0000-00006A020000}"/>
    <hyperlink ref="G729" r:id="rId620" xr:uid="{00000000-0004-0000-0000-00006B020000}"/>
    <hyperlink ref="G641" r:id="rId621" xr:uid="{00000000-0004-0000-0000-00006C020000}"/>
    <hyperlink ref="G730" r:id="rId622" xr:uid="{00000000-0004-0000-0000-00006D020000}"/>
    <hyperlink ref="G664" r:id="rId623" xr:uid="{00000000-0004-0000-0000-00006E020000}"/>
    <hyperlink ref="G666" r:id="rId624" xr:uid="{00000000-0004-0000-0000-00006F020000}"/>
    <hyperlink ref="G626" r:id="rId625" xr:uid="{00000000-0004-0000-0000-000070020000}"/>
    <hyperlink ref="G731" r:id="rId626" xr:uid="{00000000-0004-0000-0000-000071020000}"/>
    <hyperlink ref="G732" r:id="rId627" xr:uid="{00000000-0004-0000-0000-000072020000}"/>
    <hyperlink ref="G733" r:id="rId628" xr:uid="{00000000-0004-0000-0000-000073020000}"/>
    <hyperlink ref="G734" r:id="rId629" xr:uid="{00000000-0004-0000-0000-000074020000}"/>
    <hyperlink ref="G673" r:id="rId630" xr:uid="{00000000-0004-0000-0000-000075020000}"/>
    <hyperlink ref="G735" r:id="rId631" xr:uid="{00000000-0004-0000-0000-000076020000}"/>
    <hyperlink ref="G736" r:id="rId632" xr:uid="{00000000-0004-0000-0000-000077020000}"/>
    <hyperlink ref="G738" r:id="rId633" xr:uid="{00000000-0004-0000-0000-000078020000}"/>
    <hyperlink ref="G739" r:id="rId634" xr:uid="{00000000-0004-0000-0000-000079020000}"/>
    <hyperlink ref="G740" r:id="rId635" xr:uid="{00000000-0004-0000-0000-00007A020000}"/>
    <hyperlink ref="G741" r:id="rId636" xr:uid="{00000000-0004-0000-0000-00007B020000}"/>
    <hyperlink ref="G743" r:id="rId637" xr:uid="{00000000-0004-0000-0000-00007C020000}"/>
    <hyperlink ref="G744" r:id="rId638" xr:uid="{00000000-0004-0000-0000-00007D020000}"/>
    <hyperlink ref="G745" r:id="rId639" xr:uid="{00000000-0004-0000-0000-00007E020000}"/>
    <hyperlink ref="G746" r:id="rId640" display="mailto:ufficiogarenovonordisk@pec.it" xr:uid="{00000000-0004-0000-0000-00007F020000}"/>
    <hyperlink ref="G748" r:id="rId641" xr:uid="{00000000-0004-0000-0000-000080020000}"/>
    <hyperlink ref="G749" r:id="rId642" xr:uid="{00000000-0004-0000-0000-000081020000}"/>
    <hyperlink ref="G750" r:id="rId643" xr:uid="{00000000-0004-0000-0000-000082020000}"/>
    <hyperlink ref="G751" r:id="rId644" xr:uid="{00000000-0004-0000-0000-000083020000}"/>
    <hyperlink ref="G752" r:id="rId645" xr:uid="{00000000-0004-0000-0000-000084020000}"/>
    <hyperlink ref="G753" r:id="rId646" xr:uid="{00000000-0004-0000-0000-000085020000}"/>
    <hyperlink ref="G754" r:id="rId647" xr:uid="{00000000-0004-0000-0000-000086020000}"/>
    <hyperlink ref="G755" r:id="rId648" xr:uid="{00000000-0004-0000-0000-000087020000}"/>
    <hyperlink ref="G756" r:id="rId649" xr:uid="{00000000-0004-0000-0000-000088020000}"/>
    <hyperlink ref="G757" r:id="rId650" xr:uid="{00000000-0004-0000-0000-000089020000}"/>
    <hyperlink ref="G758" r:id="rId651" xr:uid="{00000000-0004-0000-0000-00008A020000}"/>
    <hyperlink ref="G759" r:id="rId652" xr:uid="{00000000-0004-0000-0000-00008B020000}"/>
    <hyperlink ref="G760" r:id="rId653" xr:uid="{00000000-0004-0000-0000-00008C020000}"/>
    <hyperlink ref="G761" r:id="rId654" xr:uid="{00000000-0004-0000-0000-00008D020000}"/>
    <hyperlink ref="G762" r:id="rId655" xr:uid="{00000000-0004-0000-0000-00008E020000}"/>
    <hyperlink ref="G763" r:id="rId656" xr:uid="{00000000-0004-0000-0000-00008F020000}"/>
    <hyperlink ref="G764" r:id="rId657" xr:uid="{00000000-0004-0000-0000-000090020000}"/>
    <hyperlink ref="G765" r:id="rId658" xr:uid="{00000000-0004-0000-0000-000091020000}"/>
    <hyperlink ref="G766" r:id="rId659" xr:uid="{00000000-0004-0000-0000-000092020000}"/>
    <hyperlink ref="G767" r:id="rId660" xr:uid="{00000000-0004-0000-0000-000093020000}"/>
    <hyperlink ref="G768" r:id="rId661" xr:uid="{00000000-0004-0000-0000-000094020000}"/>
    <hyperlink ref="G770" r:id="rId662" xr:uid="{00000000-0004-0000-0000-000095020000}"/>
    <hyperlink ref="G582" r:id="rId663" xr:uid="{00000000-0004-0000-0000-000096020000}"/>
    <hyperlink ref="G773" r:id="rId664" xr:uid="{00000000-0004-0000-0000-000097020000}"/>
    <hyperlink ref="G774" r:id="rId665" xr:uid="{00000000-0004-0000-0000-000098020000}"/>
    <hyperlink ref="G531" r:id="rId666" xr:uid="{00000000-0004-0000-0000-000099020000}"/>
    <hyperlink ref="G438" r:id="rId667" xr:uid="{00000000-0004-0000-0000-00009A020000}"/>
    <hyperlink ref="G29" r:id="rId668" xr:uid="{00000000-0004-0000-0000-00009B020000}"/>
    <hyperlink ref="G24" r:id="rId669" xr:uid="{00000000-0004-0000-0000-00009C020000}"/>
    <hyperlink ref="G30" r:id="rId670" xr:uid="{00000000-0004-0000-0000-00009D020000}"/>
    <hyperlink ref="G447" r:id="rId671" xr:uid="{00000000-0004-0000-0000-00009E020000}"/>
    <hyperlink ref="G776" r:id="rId672" xr:uid="{00000000-0004-0000-0000-00009F020000}"/>
    <hyperlink ref="G775" r:id="rId673" display="mailto:egspa@legalmail.it" xr:uid="{00000000-0004-0000-0000-0000A0020000}"/>
    <hyperlink ref="G777" r:id="rId674" xr:uid="{00000000-0004-0000-0000-0000A1020000}"/>
    <hyperlink ref="G778" r:id="rId675" xr:uid="{00000000-0004-0000-0000-0000A2020000}"/>
    <hyperlink ref="G779" r:id="rId676" xr:uid="{00000000-0004-0000-0000-0000A3020000}"/>
    <hyperlink ref="G780" r:id="rId677" xr:uid="{00000000-0004-0000-0000-0000A4020000}"/>
    <hyperlink ref="G781" r:id="rId678" xr:uid="{00000000-0004-0000-0000-0000A5020000}"/>
    <hyperlink ref="G782" r:id="rId679" xr:uid="{00000000-0004-0000-0000-0000A6020000}"/>
    <hyperlink ref="G783" r:id="rId680" display="mailto:ufficiogarenovonordisk@pec.it" xr:uid="{00000000-0004-0000-0000-0000A7020000}"/>
    <hyperlink ref="G784" r:id="rId681" xr:uid="{00000000-0004-0000-0000-0000A8020000}"/>
    <hyperlink ref="G785" r:id="rId682" xr:uid="{00000000-0004-0000-0000-0000A9020000}"/>
    <hyperlink ref="G786" r:id="rId683" xr:uid="{00000000-0004-0000-0000-0000AA020000}"/>
    <hyperlink ref="G787" r:id="rId684" xr:uid="{00000000-0004-0000-0000-0000AB020000}"/>
    <hyperlink ref="G788" r:id="rId685" xr:uid="{00000000-0004-0000-0000-0000AC020000}"/>
    <hyperlink ref="G789" r:id="rId686" xr:uid="{00000000-0004-0000-0000-0000AD020000}"/>
    <hyperlink ref="G791" r:id="rId687" xr:uid="{00000000-0004-0000-0000-0000AE020000}"/>
    <hyperlink ref="G792" r:id="rId688" xr:uid="{00000000-0004-0000-0000-0000AF020000}"/>
    <hyperlink ref="G793" r:id="rId689" xr:uid="{00000000-0004-0000-0000-0000B0020000}"/>
    <hyperlink ref="G794" r:id="rId690" xr:uid="{00000000-0004-0000-0000-0000B1020000}"/>
    <hyperlink ref="G795" r:id="rId691" xr:uid="{00000000-0004-0000-0000-0000B2020000}"/>
    <hyperlink ref="G796" r:id="rId692" xr:uid="{00000000-0004-0000-0000-0000B3020000}"/>
    <hyperlink ref="G797" r:id="rId693" xr:uid="{00000000-0004-0000-0000-0000B4020000}"/>
    <hyperlink ref="G798" r:id="rId694" xr:uid="{00000000-0004-0000-0000-0000B5020000}"/>
    <hyperlink ref="G799" r:id="rId695" xr:uid="{00000000-0004-0000-0000-0000B6020000}"/>
    <hyperlink ref="G800" r:id="rId696" xr:uid="{00000000-0004-0000-0000-0000B7020000}"/>
    <hyperlink ref="G801" r:id="rId697" xr:uid="{00000000-0004-0000-0000-0000B8020000}"/>
    <hyperlink ref="G802" r:id="rId698" xr:uid="{00000000-0004-0000-0000-0000B9020000}"/>
    <hyperlink ref="G803" r:id="rId699" xr:uid="{00000000-0004-0000-0000-0000BA020000}"/>
    <hyperlink ref="G804" r:id="rId700" xr:uid="{00000000-0004-0000-0000-0000BB020000}"/>
    <hyperlink ref="G805" r:id="rId701" xr:uid="{00000000-0004-0000-0000-0000BC020000}"/>
    <hyperlink ref="G806" r:id="rId702" xr:uid="{00000000-0004-0000-0000-0000BD020000}"/>
    <hyperlink ref="G807" r:id="rId703" xr:uid="{00000000-0004-0000-0000-0000BE020000}"/>
    <hyperlink ref="G808" r:id="rId704" xr:uid="{00000000-0004-0000-0000-0000BF020000}"/>
    <hyperlink ref="G809" r:id="rId705" xr:uid="{00000000-0004-0000-0000-0000C0020000}"/>
    <hyperlink ref="G810" r:id="rId706" xr:uid="{00000000-0004-0000-0000-0000C1020000}"/>
    <hyperlink ref="G811" r:id="rId707" xr:uid="{00000000-0004-0000-0000-0000C2020000}"/>
    <hyperlink ref="G812" r:id="rId708" xr:uid="{00000000-0004-0000-0000-0000C3020000}"/>
    <hyperlink ref="G813" r:id="rId709" xr:uid="{00000000-0004-0000-0000-0000C4020000}"/>
    <hyperlink ref="G814" r:id="rId710" xr:uid="{00000000-0004-0000-0000-0000C5020000}"/>
    <hyperlink ref="G815" r:id="rId711" display="medacpharma@pec.it" xr:uid="{00000000-0004-0000-0000-0000C6020000}"/>
    <hyperlink ref="G816" r:id="rId712" xr:uid="{00000000-0004-0000-0000-0000C7020000}"/>
    <hyperlink ref="G817" r:id="rId713" xr:uid="{00000000-0004-0000-0000-0000C8020000}"/>
    <hyperlink ref="G818" r:id="rId714" xr:uid="{00000000-0004-0000-0000-0000C9020000}"/>
    <hyperlink ref="G819" r:id="rId715" xr:uid="{00000000-0004-0000-0000-0000CA020000}"/>
    <hyperlink ref="G820" r:id="rId716" display="mailto:egspa@legalmail.it" xr:uid="{00000000-0004-0000-0000-0000CB020000}"/>
    <hyperlink ref="G821" r:id="rId717" xr:uid="{00000000-0004-0000-0000-0000CC020000}"/>
    <hyperlink ref="G822" r:id="rId718" xr:uid="{00000000-0004-0000-0000-0000CD020000}"/>
    <hyperlink ref="G823" r:id="rId719" xr:uid="{00000000-0004-0000-0000-0000CE020000}"/>
    <hyperlink ref="G824" r:id="rId720" xr:uid="{00000000-0004-0000-0000-0000CF020000}"/>
    <hyperlink ref="G825" r:id="rId721" xr:uid="{00000000-0004-0000-0000-0000D0020000}"/>
    <hyperlink ref="G827" r:id="rId722" display="mailto:egspa@legalmail.it" xr:uid="{00000000-0004-0000-0000-0000D1020000}"/>
    <hyperlink ref="G833" r:id="rId723" xr:uid="{00000000-0004-0000-0000-0000D2020000}"/>
    <hyperlink ref="G840" r:id="rId724" xr:uid="{00000000-0004-0000-0000-0000D3020000}"/>
    <hyperlink ref="G849" r:id="rId725" xr:uid="{00000000-0004-0000-0000-0000D4020000}"/>
    <hyperlink ref="G852" r:id="rId726" display="medacpharma@pec.it" xr:uid="{00000000-0004-0000-0000-0000D5020000}"/>
    <hyperlink ref="G854" r:id="rId727" xr:uid="{00000000-0004-0000-0000-0000D6020000}"/>
    <hyperlink ref="G855" r:id="rId728" display="mi@registerpec.it" xr:uid="{00000000-0004-0000-0000-0000D7020000}"/>
    <hyperlink ref="G856" r:id="rId729" xr:uid="{00000000-0004-0000-0000-0000D8020000}"/>
    <hyperlink ref="G398" r:id="rId730" xr:uid="{00000000-0004-0000-0000-0000D9020000}"/>
    <hyperlink ref="G413" r:id="rId731" xr:uid="{00000000-0004-0000-0000-0000DA020000}"/>
    <hyperlink ref="G468" r:id="rId732" xr:uid="{00000000-0004-0000-0000-0000DB020000}"/>
    <hyperlink ref="G481" r:id="rId733" xr:uid="{00000000-0004-0000-0000-0000DC020000}"/>
    <hyperlink ref="G858" r:id="rId734" xr:uid="{00000000-0004-0000-0000-0000DD020000}"/>
    <hyperlink ref="G859" r:id="rId735" xr:uid="{00000000-0004-0000-0000-0000DE020000}"/>
    <hyperlink ref="G860" r:id="rId736" xr:uid="{00000000-0004-0000-0000-0000DF020000}"/>
    <hyperlink ref="G861" r:id="rId737" xr:uid="{00000000-0004-0000-0000-0000E0020000}"/>
    <hyperlink ref="G862" r:id="rId738" xr:uid="{00000000-0004-0000-0000-0000E1020000}"/>
    <hyperlink ref="G864" r:id="rId739" xr:uid="{00000000-0004-0000-0000-0000E2020000}"/>
    <hyperlink ref="G866" r:id="rId740" xr:uid="{00000000-0004-0000-0000-0000E3020000}"/>
    <hyperlink ref="G867" r:id="rId741" xr:uid="{00000000-0004-0000-0000-0000E4020000}"/>
    <hyperlink ref="G870" r:id="rId742" xr:uid="{00000000-0004-0000-0000-0000E5020000}"/>
    <hyperlink ref="G871" r:id="rId743" xr:uid="{00000000-0004-0000-0000-0000E6020000}"/>
    <hyperlink ref="G872" r:id="rId744" xr:uid="{00000000-0004-0000-0000-0000E7020000}"/>
    <hyperlink ref="G873" r:id="rId745" xr:uid="{00000000-0004-0000-0000-0000E8020000}"/>
    <hyperlink ref="G874" r:id="rId746" xr:uid="{00000000-0004-0000-0000-0000E9020000}"/>
    <hyperlink ref="G875" r:id="rId747" xr:uid="{00000000-0004-0000-0000-0000EA020000}"/>
    <hyperlink ref="G878" r:id="rId748" xr:uid="{00000000-0004-0000-0000-0000EB020000}"/>
    <hyperlink ref="G879" r:id="rId749" xr:uid="{00000000-0004-0000-0000-0000EC020000}"/>
    <hyperlink ref="G880" r:id="rId750" xr:uid="{00000000-0004-0000-0000-0000ED020000}"/>
    <hyperlink ref="G882" r:id="rId751" xr:uid="{00000000-0004-0000-0000-0000EE020000}"/>
    <hyperlink ref="G885" r:id="rId752" xr:uid="{00000000-0004-0000-0000-0000EF020000}"/>
    <hyperlink ref="G886" r:id="rId753" xr:uid="{00000000-0004-0000-0000-0000F0020000}"/>
    <hyperlink ref="G458" r:id="rId754" xr:uid="{00000000-0004-0000-0000-0000F1020000}"/>
    <hyperlink ref="G887" r:id="rId755" xr:uid="{00000000-0004-0000-0000-0000F2020000}"/>
    <hyperlink ref="G888" r:id="rId756" xr:uid="{00000000-0004-0000-0000-0000F3020000}"/>
    <hyperlink ref="G889" r:id="rId757" xr:uid="{00000000-0004-0000-0000-0000F4020000}"/>
    <hyperlink ref="G890" r:id="rId758" xr:uid="{00000000-0004-0000-0000-0000F5020000}"/>
    <hyperlink ref="G891" r:id="rId759" xr:uid="{00000000-0004-0000-0000-0000F6020000}"/>
    <hyperlink ref="G17" r:id="rId760" xr:uid="{00000000-0004-0000-0000-0000F7020000}"/>
    <hyperlink ref="G26" r:id="rId761" xr:uid="{00000000-0004-0000-0000-0000F8020000}"/>
    <hyperlink ref="G90" r:id="rId762" xr:uid="{00000000-0004-0000-0000-0000F9020000}"/>
    <hyperlink ref="G95" r:id="rId763" xr:uid="{00000000-0004-0000-0000-0000FA020000}"/>
    <hyperlink ref="G323" r:id="rId764" xr:uid="{00000000-0004-0000-0000-0000FB020000}"/>
    <hyperlink ref="G345" r:id="rId765" xr:uid="{00000000-0004-0000-0000-0000FC020000}"/>
    <hyperlink ref="G367" r:id="rId766" xr:uid="{00000000-0004-0000-0000-0000FD020000}"/>
    <hyperlink ref="G373" r:id="rId767" xr:uid="{00000000-0004-0000-0000-0000FE020000}"/>
    <hyperlink ref="G389" r:id="rId768" xr:uid="{00000000-0004-0000-0000-0000FF020000}"/>
    <hyperlink ref="G410" r:id="rId769" xr:uid="{00000000-0004-0000-0000-000000030000}"/>
    <hyperlink ref="G435" r:id="rId770" xr:uid="{00000000-0004-0000-0000-000001030000}"/>
    <hyperlink ref="G444" r:id="rId771" xr:uid="{00000000-0004-0000-0000-000002030000}"/>
    <hyperlink ref="G535" r:id="rId772" xr:uid="{00000000-0004-0000-0000-000003030000}"/>
    <hyperlink ref="G576" r:id="rId773" xr:uid="{00000000-0004-0000-0000-000004030000}"/>
    <hyperlink ref="G578" r:id="rId774" xr:uid="{00000000-0004-0000-0000-000005030000}"/>
    <hyperlink ref="G710" r:id="rId775" xr:uid="{00000000-0004-0000-0000-000006030000}"/>
    <hyperlink ref="G742" r:id="rId776" xr:uid="{00000000-0004-0000-0000-000007030000}"/>
    <hyperlink ref="G747" r:id="rId777" xr:uid="{00000000-0004-0000-0000-000008030000}"/>
    <hyperlink ref="G848" r:id="rId778" xr:uid="{00000000-0004-0000-0000-000009030000}"/>
    <hyperlink ref="G851" r:id="rId779" xr:uid="{00000000-0004-0000-0000-00000A030000}"/>
    <hyperlink ref="G869" r:id="rId780" xr:uid="{00000000-0004-0000-0000-00000B030000}"/>
    <hyperlink ref="G876:G877" r:id="rId781" display="garepfizer@pec.it" xr:uid="{00000000-0004-0000-0000-00000C030000}"/>
    <hyperlink ref="G884" r:id="rId782" xr:uid="{00000000-0004-0000-0000-00000D030000}"/>
    <hyperlink ref="G892" r:id="rId783" xr:uid="{00000000-0004-0000-0000-00000E030000}"/>
    <hyperlink ref="G893" r:id="rId784" xr:uid="{00000000-0004-0000-0000-00000F030000}"/>
    <hyperlink ref="G894" r:id="rId785" xr:uid="{00000000-0004-0000-0000-000010030000}"/>
    <hyperlink ref="G895" r:id="rId786" xr:uid="{00000000-0004-0000-0000-000011030000}"/>
    <hyperlink ref="G896" r:id="rId787" xr:uid="{00000000-0004-0000-0000-000012030000}"/>
    <hyperlink ref="G897" r:id="rId788" xr:uid="{00000000-0004-0000-0000-000013030000}"/>
    <hyperlink ref="G898" r:id="rId789" xr:uid="{00000000-0004-0000-0000-000014030000}"/>
    <hyperlink ref="G902" r:id="rId790" xr:uid="{00000000-0004-0000-0000-000015030000}"/>
    <hyperlink ref="G903" r:id="rId791" xr:uid="{00000000-0004-0000-0000-000016030000}"/>
    <hyperlink ref="G904" r:id="rId792" xr:uid="{00000000-0004-0000-0000-000017030000}"/>
    <hyperlink ref="G905" r:id="rId793" xr:uid="{00000000-0004-0000-0000-000018030000}"/>
    <hyperlink ref="G906" r:id="rId794" xr:uid="{00000000-0004-0000-0000-000019030000}"/>
    <hyperlink ref="G726" r:id="rId795" xr:uid="{00000000-0004-0000-0000-00001A030000}"/>
    <hyperlink ref="G907" r:id="rId796" xr:uid="{00000000-0004-0000-0000-00001B030000}"/>
    <hyperlink ref="G909" r:id="rId797" xr:uid="{00000000-0004-0000-0000-00001C030000}"/>
    <hyperlink ref="G912" r:id="rId798" xr:uid="{00000000-0004-0000-0000-00001D030000}"/>
    <hyperlink ref="G914" r:id="rId799" xr:uid="{00000000-0004-0000-0000-00001E030000}"/>
    <hyperlink ref="G917" r:id="rId800" xr:uid="{00000000-0004-0000-0000-00001F030000}"/>
    <hyperlink ref="G918" r:id="rId801" xr:uid="{00000000-0004-0000-0000-000020030000}"/>
    <hyperlink ref="G920" r:id="rId802" xr:uid="{00000000-0004-0000-0000-000021030000}"/>
    <hyperlink ref="G921" r:id="rId803" xr:uid="{00000000-0004-0000-0000-000022030000}"/>
    <hyperlink ref="G922" r:id="rId804" xr:uid="{00000000-0004-0000-0000-000023030000}"/>
    <hyperlink ref="G926" r:id="rId805" xr:uid="{00000000-0004-0000-0000-000024030000}"/>
    <hyperlink ref="G927" r:id="rId806" xr:uid="{00000000-0004-0000-0000-000025030000}"/>
    <hyperlink ref="G931" r:id="rId807" xr:uid="{00000000-0004-0000-0000-000026030000}"/>
    <hyperlink ref="G932" r:id="rId808" xr:uid="{00000000-0004-0000-0000-000027030000}"/>
    <hyperlink ref="G936" r:id="rId809" xr:uid="{00000000-0004-0000-0000-000028030000}"/>
    <hyperlink ref="G937" r:id="rId810" xr:uid="{00000000-0004-0000-0000-000029030000}"/>
    <hyperlink ref="G938" r:id="rId811" xr:uid="{00000000-0004-0000-0000-00002A030000}"/>
    <hyperlink ref="G939" r:id="rId812" xr:uid="{00000000-0004-0000-0000-00002B030000}"/>
    <hyperlink ref="G940" r:id="rId813" xr:uid="{00000000-0004-0000-0000-00002C030000}"/>
    <hyperlink ref="G941" r:id="rId814" xr:uid="{00000000-0004-0000-0000-00002D030000}"/>
    <hyperlink ref="G943" r:id="rId815" xr:uid="{00000000-0004-0000-0000-00002E030000}"/>
    <hyperlink ref="G945" r:id="rId816" xr:uid="{00000000-0004-0000-0000-00002F030000}"/>
    <hyperlink ref="G946" r:id="rId817" xr:uid="{00000000-0004-0000-0000-000030030000}"/>
    <hyperlink ref="G948" r:id="rId818" xr:uid="{00000000-0004-0000-0000-000031030000}"/>
    <hyperlink ref="G949" r:id="rId819" xr:uid="{00000000-0004-0000-0000-000032030000}"/>
    <hyperlink ref="G950" r:id="rId820" display="mailto:ufficiogarenovonordisk@pec.it" xr:uid="{00000000-0004-0000-0000-000033030000}"/>
    <hyperlink ref="G908" r:id="rId821" xr:uid="{00000000-0004-0000-0000-000034030000}"/>
    <hyperlink ref="G930" r:id="rId822" xr:uid="{00000000-0004-0000-0000-000035030000}"/>
    <hyperlink ref="G951" r:id="rId823" xr:uid="{00000000-0004-0000-0000-000036030000}"/>
    <hyperlink ref="G952" r:id="rId824" xr:uid="{00000000-0004-0000-0000-000037030000}"/>
    <hyperlink ref="G953" r:id="rId825" xr:uid="{00000000-0004-0000-0000-000038030000}"/>
    <hyperlink ref="G954" r:id="rId826" xr:uid="{00000000-0004-0000-0000-000039030000}"/>
    <hyperlink ref="G956" r:id="rId827" xr:uid="{00000000-0004-0000-0000-00003A030000}"/>
    <hyperlink ref="G957" r:id="rId828" xr:uid="{00000000-0004-0000-0000-00003B030000}"/>
    <hyperlink ref="G911" r:id="rId829" xr:uid="{00000000-0004-0000-0000-00003C030000}"/>
    <hyperlink ref="G916" r:id="rId830" xr:uid="{00000000-0004-0000-0000-00003D030000}"/>
    <hyperlink ref="G958" r:id="rId831" xr:uid="{00000000-0004-0000-0000-00003E030000}"/>
    <hyperlink ref="G959" r:id="rId832" xr:uid="{00000000-0004-0000-0000-00003F030000}"/>
    <hyperlink ref="G152" r:id="rId833" display="mailto:GARESANDOZ@LEGALMAIL.IT" xr:uid="{00000000-0004-0000-0000-000040030000}"/>
    <hyperlink ref="G154" r:id="rId834" display="mailto:GARESANDOZ@LEGALMAIL.IT" xr:uid="{00000000-0004-0000-0000-000041030000}"/>
    <hyperlink ref="G361" r:id="rId835" display="mailto:GARESANDOZ@LEGALMAIL.IT" xr:uid="{00000000-0004-0000-0000-000042030000}"/>
    <hyperlink ref="G366" r:id="rId836" display="mailto:GARESANDOZ@LEGALMAIL.IT" xr:uid="{00000000-0004-0000-0000-000043030000}"/>
    <hyperlink ref="G494" r:id="rId837" display="mailto:GARESANDOZ@LEGALMAIL.IT" xr:uid="{00000000-0004-0000-0000-000044030000}"/>
    <hyperlink ref="G581" r:id="rId838" display="mailto:GARESANDOZ@LEGALMAIL.IT" xr:uid="{00000000-0004-0000-0000-000045030000}"/>
    <hyperlink ref="G634" r:id="rId839" display="mailto:GARESANDOZ@LEGALMAIL.IT" xr:uid="{00000000-0004-0000-0000-000046030000}"/>
    <hyperlink ref="G674" r:id="rId840" display="mailto:GARESANDOZ@LEGALMAIL.IT" xr:uid="{00000000-0004-0000-0000-000047030000}"/>
    <hyperlink ref="G683" r:id="rId841" display="mailto:GARESANDOZ@LEGALMAIL.IT" xr:uid="{00000000-0004-0000-0000-000048030000}"/>
    <hyperlink ref="G690" r:id="rId842" display="mailto:GARESANDOZ@LEGALMAIL.IT" xr:uid="{00000000-0004-0000-0000-000049030000}"/>
    <hyperlink ref="G698" r:id="rId843" display="mailto:GARESANDOZ@LEGALMAIL.IT" xr:uid="{00000000-0004-0000-0000-00004A030000}"/>
    <hyperlink ref="G721" r:id="rId844" display="mailto:GARESANDOZ@LEGALMAIL.IT" xr:uid="{00000000-0004-0000-0000-00004B030000}"/>
    <hyperlink ref="G723" r:id="rId845" display="mailto:GARESANDOZ@LEGALMAIL.IT" xr:uid="{00000000-0004-0000-0000-00004C030000}"/>
    <hyperlink ref="G737" r:id="rId846" display="mailto:GARESANDOZ@LEGALMAIL.IT" xr:uid="{00000000-0004-0000-0000-00004D030000}"/>
    <hyperlink ref="G772" r:id="rId847" display="mailto:GARESANDOZ@LEGALMAIL.IT" xr:uid="{00000000-0004-0000-0000-00004E030000}"/>
    <hyperlink ref="G868" r:id="rId848" display="mailto:GARESANDOZ@LEGALMAIL.IT" xr:uid="{00000000-0004-0000-0000-00004F030000}"/>
    <hyperlink ref="G933" r:id="rId849" display="mailto:GARESANDOZ@LEGALMAIL.IT" xr:uid="{00000000-0004-0000-0000-000050030000}"/>
    <hyperlink ref="G960" r:id="rId850" xr:uid="{00000000-0004-0000-0000-000051030000}"/>
    <hyperlink ref="G961" r:id="rId851" xr:uid="{00000000-0004-0000-0000-000052030000}"/>
    <hyperlink ref="G962" r:id="rId852" xr:uid="{00000000-0004-0000-0000-000053030000}"/>
    <hyperlink ref="G963" r:id="rId853" xr:uid="{00000000-0004-0000-0000-000054030000}"/>
    <hyperlink ref="G964" r:id="rId854" xr:uid="{00000000-0004-0000-0000-000055030000}"/>
    <hyperlink ref="G965" r:id="rId855" xr:uid="{00000000-0004-0000-0000-000056030000}"/>
    <hyperlink ref="G969" r:id="rId856" display="mailto:GARESANDOZ@LEGALMAIL.IT" xr:uid="{00000000-0004-0000-0000-000057030000}"/>
    <hyperlink ref="G970" r:id="rId857" xr:uid="{00000000-0004-0000-0000-000058030000}"/>
  </hyperlinks>
  <pageMargins left="0.11811023622047245" right="0.11811023622047245" top="0.15748031496062992" bottom="0.15748031496062992" header="0.31496062992125984" footer="0.31496062992125984"/>
  <pageSetup paperSize="9" scale="32" fitToHeight="0" orientation="landscape" r:id="rId8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Muscianese Claudiani Laura</dc:creator>
  <cp:lastModifiedBy>Troiani Mariateresa</cp:lastModifiedBy>
  <cp:lastPrinted>2023-05-15T08:58:51Z</cp:lastPrinted>
  <dcterms:created xsi:type="dcterms:W3CDTF">2020-12-18T08:20:12Z</dcterms:created>
  <dcterms:modified xsi:type="dcterms:W3CDTF">2023-06-28T08:53:43Z</dcterms:modified>
</cp:coreProperties>
</file>